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dres\Documents\2022 SubgFinanzas\PRESUPUESTO\Presupuesto Original\"/>
    </mc:Choice>
  </mc:AlternateContent>
  <bookViews>
    <workbookView xWindow="-120" yWindow="-120" windowWidth="29040" windowHeight="15840" tabRatio="503"/>
  </bookViews>
  <sheets>
    <sheet name="Calendario" sheetId="1" r:id="rId1"/>
    <sheet name="AFPEE" sheetId="2" r:id="rId2"/>
    <sheet name="Comparativo FE" sheetId="3" r:id="rId3"/>
  </sheets>
  <externalReferences>
    <externalReference r:id="rId4"/>
  </externalReferences>
  <definedNames>
    <definedName name="_xlnm.Print_Area" localSheetId="0">Calendario!$B$1:$T$83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09" i="1" l="1"/>
  <c r="K109" i="1"/>
  <c r="J109" i="1"/>
  <c r="I109" i="1"/>
  <c r="T107" i="1" l="1"/>
  <c r="S107" i="1"/>
  <c r="R107" i="1"/>
  <c r="Q107" i="1"/>
  <c r="P107" i="1"/>
  <c r="O107" i="1"/>
  <c r="N107" i="1"/>
  <c r="M107" i="1"/>
  <c r="L107" i="1"/>
  <c r="K107" i="1"/>
  <c r="J107" i="1"/>
  <c r="I107" i="1"/>
  <c r="H86" i="1"/>
  <c r="H90" i="1"/>
  <c r="H89" i="1"/>
  <c r="H88" i="1"/>
  <c r="T87" i="1"/>
  <c r="S87" i="1"/>
  <c r="R87" i="1"/>
  <c r="Q87" i="1"/>
  <c r="P87" i="1"/>
  <c r="O87" i="1"/>
  <c r="N87" i="1"/>
  <c r="M87" i="1"/>
  <c r="L87" i="1"/>
  <c r="K87" i="1"/>
  <c r="H87" i="1"/>
  <c r="I32" i="1" l="1"/>
  <c r="I6" i="1" l="1"/>
  <c r="N32" i="1" l="1"/>
  <c r="N30" i="1" s="1"/>
  <c r="P32" i="1"/>
  <c r="P30" i="1" s="1"/>
  <c r="Q32" i="1"/>
  <c r="Q30" i="1" s="1"/>
  <c r="O32" i="1"/>
  <c r="O30" i="1" s="1"/>
  <c r="K50" i="3"/>
  <c r="J50" i="3" s="1"/>
  <c r="K47" i="3"/>
  <c r="J47" i="3"/>
  <c r="J46" i="3"/>
  <c r="K44" i="3"/>
  <c r="J44" i="3" s="1"/>
  <c r="I43" i="3"/>
  <c r="T40" i="3"/>
  <c r="S40" i="3" s="1"/>
  <c r="I38" i="3"/>
  <c r="I37" i="3" s="1"/>
  <c r="I33" i="3" s="1"/>
  <c r="R35" i="3"/>
  <c r="R29" i="3"/>
  <c r="I29" i="3"/>
  <c r="T27" i="3"/>
  <c r="S27" i="3" s="1"/>
  <c r="J27" i="3"/>
  <c r="J26" i="3"/>
  <c r="J25" i="3" s="1"/>
  <c r="K25" i="3"/>
  <c r="I25" i="3"/>
  <c r="R23" i="3"/>
  <c r="K23" i="3"/>
  <c r="J23" i="3" s="1"/>
  <c r="I21" i="3"/>
  <c r="K20" i="3"/>
  <c r="J20" i="3" s="1"/>
  <c r="I18" i="3"/>
  <c r="S17" i="3"/>
  <c r="I15" i="3"/>
  <c r="R14" i="3"/>
  <c r="R12" i="3" s="1"/>
  <c r="K12" i="3"/>
  <c r="N30" i="2"/>
  <c r="I30" i="2"/>
  <c r="N29" i="2"/>
  <c r="I29" i="2"/>
  <c r="N28" i="2"/>
  <c r="I28" i="2"/>
  <c r="N27" i="2"/>
  <c r="I27" i="2"/>
  <c r="P26" i="2"/>
  <c r="O26" i="2"/>
  <c r="M26" i="2"/>
  <c r="L26" i="2"/>
  <c r="K26" i="2"/>
  <c r="J26" i="2"/>
  <c r="N24" i="2"/>
  <c r="I24" i="2"/>
  <c r="P23" i="2"/>
  <c r="O23" i="2"/>
  <c r="N23" i="2" s="1"/>
  <c r="M23" i="2"/>
  <c r="M22" i="2" s="1"/>
  <c r="M21" i="2" s="1"/>
  <c r="M20" i="2" s="1"/>
  <c r="L23" i="2"/>
  <c r="K23" i="2"/>
  <c r="J23" i="2"/>
  <c r="N18" i="2"/>
  <c r="I18" i="2"/>
  <c r="H18" i="2" s="1"/>
  <c r="P17" i="2"/>
  <c r="P16" i="2" s="1"/>
  <c r="P15" i="2" s="1"/>
  <c r="P14" i="2" s="1"/>
  <c r="O17" i="2"/>
  <c r="M17" i="2"/>
  <c r="M16" i="2" s="1"/>
  <c r="M15" i="2" s="1"/>
  <c r="M14" i="2" s="1"/>
  <c r="L17" i="2"/>
  <c r="L16" i="2" s="1"/>
  <c r="L15" i="2" s="1"/>
  <c r="L14" i="2" s="1"/>
  <c r="K17" i="2"/>
  <c r="K16" i="2" s="1"/>
  <c r="K15" i="2" s="1"/>
  <c r="K14" i="2" s="1"/>
  <c r="J17" i="2"/>
  <c r="E5" i="2"/>
  <c r="P4" i="2"/>
  <c r="B1" i="2"/>
  <c r="B1" i="3" s="1"/>
  <c r="H76" i="1"/>
  <c r="I74" i="1"/>
  <c r="H67" i="1"/>
  <c r="H66" i="1"/>
  <c r="T36" i="3" s="1"/>
  <c r="T65" i="1"/>
  <c r="S65" i="1"/>
  <c r="R65" i="1"/>
  <c r="Q65" i="1"/>
  <c r="P65" i="1"/>
  <c r="O65" i="1"/>
  <c r="N65" i="1"/>
  <c r="M65" i="1"/>
  <c r="L65" i="1"/>
  <c r="K65" i="1"/>
  <c r="J65" i="1"/>
  <c r="I65" i="1"/>
  <c r="H59" i="1"/>
  <c r="K45" i="3" s="1"/>
  <c r="J45" i="3" s="1"/>
  <c r="H58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H56" i="1"/>
  <c r="K42" i="3" s="1"/>
  <c r="J42" i="3" s="1"/>
  <c r="H55" i="1"/>
  <c r="K41" i="3" s="1"/>
  <c r="J41" i="3" s="1"/>
  <c r="H54" i="1"/>
  <c r="K40" i="3" s="1"/>
  <c r="J40" i="3" s="1"/>
  <c r="T53" i="1"/>
  <c r="T51" i="1" s="1"/>
  <c r="S53" i="1"/>
  <c r="S51" i="1" s="1"/>
  <c r="S50" i="1" s="1"/>
  <c r="S49" i="1" s="1"/>
  <c r="R53" i="1"/>
  <c r="Q53" i="1"/>
  <c r="Q51" i="1" s="1"/>
  <c r="Q50" i="1" s="1"/>
  <c r="Q49" i="1" s="1"/>
  <c r="P53" i="1"/>
  <c r="P51" i="1" s="1"/>
  <c r="P50" i="1" s="1"/>
  <c r="P49" i="1" s="1"/>
  <c r="O53" i="1"/>
  <c r="O51" i="1" s="1"/>
  <c r="O50" i="1" s="1"/>
  <c r="O49" i="1" s="1"/>
  <c r="N53" i="1"/>
  <c r="N51" i="1" s="1"/>
  <c r="N50" i="1" s="1"/>
  <c r="N49" i="1" s="1"/>
  <c r="M53" i="1"/>
  <c r="M51" i="1" s="1"/>
  <c r="M50" i="1" s="1"/>
  <c r="M49" i="1" s="1"/>
  <c r="L53" i="1"/>
  <c r="L51" i="1" s="1"/>
  <c r="L50" i="1" s="1"/>
  <c r="L49" i="1" s="1"/>
  <c r="K53" i="1"/>
  <c r="J53" i="1"/>
  <c r="I53" i="1"/>
  <c r="I51" i="1" s="1"/>
  <c r="H52" i="1"/>
  <c r="K39" i="3" s="1"/>
  <c r="R51" i="1"/>
  <c r="R50" i="1" s="1"/>
  <c r="R49" i="1" s="1"/>
  <c r="K51" i="1"/>
  <c r="K50" i="1" s="1"/>
  <c r="K49" i="1" s="1"/>
  <c r="J51" i="1"/>
  <c r="J50" i="1" s="1"/>
  <c r="J49" i="1" s="1"/>
  <c r="H43" i="1"/>
  <c r="T31" i="3" s="1"/>
  <c r="S31" i="3" s="1"/>
  <c r="H42" i="1"/>
  <c r="T30" i="3" s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H39" i="1"/>
  <c r="T26" i="3" s="1"/>
  <c r="S26" i="3" s="1"/>
  <c r="H38" i="1"/>
  <c r="T25" i="3" s="1"/>
  <c r="S25" i="3" s="1"/>
  <c r="H37" i="1"/>
  <c r="T24" i="3" s="1"/>
  <c r="T36" i="1"/>
  <c r="S36" i="1"/>
  <c r="R36" i="1"/>
  <c r="Q36" i="1"/>
  <c r="P36" i="1"/>
  <c r="O36" i="1"/>
  <c r="N36" i="1"/>
  <c r="M36" i="1"/>
  <c r="L36" i="1"/>
  <c r="K36" i="1"/>
  <c r="J36" i="1"/>
  <c r="I36" i="1"/>
  <c r="H35" i="1"/>
  <c r="T18" i="3" s="1"/>
  <c r="S18" i="3" s="1"/>
  <c r="H33" i="1"/>
  <c r="T15" i="3" s="1"/>
  <c r="T32" i="1"/>
  <c r="T30" i="1" s="1"/>
  <c r="S32" i="1"/>
  <c r="S30" i="1" s="1"/>
  <c r="R32" i="1"/>
  <c r="R30" i="1" s="1"/>
  <c r="M32" i="1"/>
  <c r="L32" i="1"/>
  <c r="L30" i="1" s="1"/>
  <c r="L28" i="1" s="1"/>
  <c r="K32" i="1"/>
  <c r="K30" i="1" s="1"/>
  <c r="J32" i="1"/>
  <c r="I30" i="1"/>
  <c r="H31" i="1"/>
  <c r="T13" i="3" s="1"/>
  <c r="M30" i="1"/>
  <c r="M28" i="1" s="1"/>
  <c r="J30" i="1"/>
  <c r="J28" i="1" s="1"/>
  <c r="H26" i="1"/>
  <c r="K31" i="3" s="1"/>
  <c r="J31" i="3" s="1"/>
  <c r="H25" i="1"/>
  <c r="K30" i="3" s="1"/>
  <c r="H23" i="1"/>
  <c r="K24" i="3" s="1"/>
  <c r="J24" i="3" s="1"/>
  <c r="H21" i="1"/>
  <c r="K22" i="3" s="1"/>
  <c r="T20" i="1"/>
  <c r="S20" i="1"/>
  <c r="R20" i="1"/>
  <c r="Q20" i="1"/>
  <c r="P20" i="1"/>
  <c r="O20" i="1"/>
  <c r="N20" i="1"/>
  <c r="M20" i="1"/>
  <c r="L20" i="1"/>
  <c r="K20" i="1"/>
  <c r="J20" i="1"/>
  <c r="I20" i="1"/>
  <c r="I13" i="1" s="1"/>
  <c r="H18" i="1"/>
  <c r="K19" i="3" s="1"/>
  <c r="T17" i="1"/>
  <c r="S17" i="1"/>
  <c r="R17" i="1"/>
  <c r="Q17" i="1"/>
  <c r="P17" i="1"/>
  <c r="O17" i="1"/>
  <c r="N17" i="1"/>
  <c r="M17" i="1"/>
  <c r="L17" i="1"/>
  <c r="K17" i="1"/>
  <c r="J17" i="1"/>
  <c r="I17" i="1"/>
  <c r="H16" i="1"/>
  <c r="K17" i="3" s="1"/>
  <c r="J17" i="3" s="1"/>
  <c r="H15" i="1"/>
  <c r="K16" i="3" s="1"/>
  <c r="T14" i="1"/>
  <c r="S14" i="1"/>
  <c r="R14" i="1"/>
  <c r="Q14" i="1"/>
  <c r="P14" i="1"/>
  <c r="O14" i="1"/>
  <c r="N14" i="1"/>
  <c r="M14" i="1"/>
  <c r="L14" i="1"/>
  <c r="K14" i="1"/>
  <c r="J14" i="1"/>
  <c r="I14" i="1"/>
  <c r="F5" i="2"/>
  <c r="H65" i="1" l="1"/>
  <c r="N17" i="2"/>
  <c r="H30" i="2"/>
  <c r="K28" i="1"/>
  <c r="L13" i="1"/>
  <c r="J13" i="1"/>
  <c r="H53" i="1"/>
  <c r="T50" i="1"/>
  <c r="T49" i="1" s="1"/>
  <c r="J22" i="2"/>
  <c r="J21" i="2" s="1"/>
  <c r="J20" i="2" s="1"/>
  <c r="O22" i="2"/>
  <c r="O21" i="2" s="1"/>
  <c r="M13" i="1"/>
  <c r="M45" i="1" s="1"/>
  <c r="M61" i="1" s="1"/>
  <c r="M63" i="1" s="1"/>
  <c r="M69" i="1" s="1"/>
  <c r="K13" i="1"/>
  <c r="K45" i="1" s="1"/>
  <c r="K61" i="1" s="1"/>
  <c r="K63" i="1" s="1"/>
  <c r="K69" i="1" s="1"/>
  <c r="I50" i="1"/>
  <c r="I49" i="1" s="1"/>
  <c r="H28" i="2"/>
  <c r="I28" i="1"/>
  <c r="I75" i="1" s="1"/>
  <c r="R33" i="3"/>
  <c r="I13" i="3"/>
  <c r="I11" i="3" s="1"/>
  <c r="N13" i="1"/>
  <c r="T28" i="1"/>
  <c r="R28" i="1"/>
  <c r="O28" i="1"/>
  <c r="O13" i="1"/>
  <c r="Q13" i="1"/>
  <c r="P13" i="1"/>
  <c r="H34" i="1"/>
  <c r="T16" i="3" s="1"/>
  <c r="S16" i="3" s="1"/>
  <c r="M12" i="2"/>
  <c r="M34" i="2" s="1"/>
  <c r="I26" i="2"/>
  <c r="K22" i="2"/>
  <c r="K21" i="2" s="1"/>
  <c r="K20" i="2" s="1"/>
  <c r="K12" i="2" s="1"/>
  <c r="K34" i="2" s="1"/>
  <c r="H27" i="2"/>
  <c r="H29" i="2"/>
  <c r="P22" i="2"/>
  <c r="P21" i="2" s="1"/>
  <c r="P20" i="2" s="1"/>
  <c r="P12" i="2" s="1"/>
  <c r="P34" i="2" s="1"/>
  <c r="L22" i="2"/>
  <c r="L21" i="2" s="1"/>
  <c r="L20" i="2" s="1"/>
  <c r="L12" i="2" s="1"/>
  <c r="H24" i="2"/>
  <c r="I17" i="2"/>
  <c r="H17" i="2" s="1"/>
  <c r="P28" i="1"/>
  <c r="Q28" i="1"/>
  <c r="Q45" i="1" s="1"/>
  <c r="Q61" i="1" s="1"/>
  <c r="Q63" i="1" s="1"/>
  <c r="Q69" i="1" s="1"/>
  <c r="S28" i="1"/>
  <c r="R13" i="1"/>
  <c r="H20" i="1"/>
  <c r="S13" i="1"/>
  <c r="N28" i="1"/>
  <c r="H36" i="1"/>
  <c r="T13" i="1"/>
  <c r="S36" i="3"/>
  <c r="S13" i="3"/>
  <c r="J45" i="1"/>
  <c r="J61" i="1" s="1"/>
  <c r="J63" i="1" s="1"/>
  <c r="J69" i="1" s="1"/>
  <c r="K21" i="3"/>
  <c r="J22" i="3"/>
  <c r="J21" i="3" s="1"/>
  <c r="J30" i="3"/>
  <c r="J29" i="3" s="1"/>
  <c r="K29" i="3"/>
  <c r="K18" i="3"/>
  <c r="J19" i="3"/>
  <c r="J18" i="3" s="1"/>
  <c r="K38" i="3"/>
  <c r="J39" i="3"/>
  <c r="J38" i="3" s="1"/>
  <c r="L45" i="1"/>
  <c r="L61" i="1" s="1"/>
  <c r="L63" i="1" s="1"/>
  <c r="L69" i="1" s="1"/>
  <c r="G6" i="3"/>
  <c r="J16" i="3"/>
  <c r="J15" i="3" s="1"/>
  <c r="K15" i="3"/>
  <c r="S15" i="3"/>
  <c r="T23" i="3"/>
  <c r="S24" i="3"/>
  <c r="S23" i="3" s="1"/>
  <c r="S30" i="3"/>
  <c r="S29" i="3" s="1"/>
  <c r="T29" i="3"/>
  <c r="I80" i="1"/>
  <c r="H17" i="1"/>
  <c r="H51" i="1"/>
  <c r="H50" i="1" s="1"/>
  <c r="H49" i="1" s="1"/>
  <c r="H14" i="1"/>
  <c r="I23" i="2"/>
  <c r="H23" i="2" s="1"/>
  <c r="J16" i="2"/>
  <c r="N26" i="2"/>
  <c r="I45" i="1"/>
  <c r="I61" i="1" s="1"/>
  <c r="I63" i="1" s="1"/>
  <c r="I69" i="1" s="1"/>
  <c r="I77" i="1"/>
  <c r="J74" i="1" s="1"/>
  <c r="J12" i="3"/>
  <c r="T37" i="3"/>
  <c r="S37" i="3" s="1"/>
  <c r="K43" i="3"/>
  <c r="J43" i="3" s="1"/>
  <c r="O16" i="2"/>
  <c r="J75" i="1" l="1"/>
  <c r="T45" i="1"/>
  <c r="T61" i="1" s="1"/>
  <c r="T63" i="1" s="1"/>
  <c r="T69" i="1" s="1"/>
  <c r="K37" i="3"/>
  <c r="K33" i="3" s="1"/>
  <c r="K75" i="1"/>
  <c r="L75" i="1" s="1"/>
  <c r="M75" i="1" s="1"/>
  <c r="N75" i="1" s="1"/>
  <c r="O75" i="1" s="1"/>
  <c r="P75" i="1" s="1"/>
  <c r="Q75" i="1" s="1"/>
  <c r="R75" i="1" s="1"/>
  <c r="S75" i="1" s="1"/>
  <c r="T75" i="1" s="1"/>
  <c r="I49" i="3"/>
  <c r="R38" i="3" s="1"/>
  <c r="R42" i="3" s="1"/>
  <c r="R11" i="3" s="1"/>
  <c r="O45" i="1"/>
  <c r="O61" i="1" s="1"/>
  <c r="O63" i="1" s="1"/>
  <c r="O69" i="1" s="1"/>
  <c r="R45" i="1"/>
  <c r="R61" i="1" s="1"/>
  <c r="R63" i="1" s="1"/>
  <c r="R69" i="1" s="1"/>
  <c r="P45" i="1"/>
  <c r="P61" i="1" s="1"/>
  <c r="P63" i="1" s="1"/>
  <c r="P69" i="1" s="1"/>
  <c r="S45" i="1"/>
  <c r="S61" i="1" s="1"/>
  <c r="S63" i="1" s="1"/>
  <c r="S69" i="1" s="1"/>
  <c r="L34" i="2"/>
  <c r="H32" i="1"/>
  <c r="H30" i="1" s="1"/>
  <c r="H28" i="1" s="1"/>
  <c r="S14" i="3"/>
  <c r="S12" i="3" s="1"/>
  <c r="S33" i="3" s="1"/>
  <c r="T14" i="3"/>
  <c r="T12" i="3" s="1"/>
  <c r="T33" i="3" s="1"/>
  <c r="H26" i="2"/>
  <c r="I22" i="2"/>
  <c r="N22" i="2"/>
  <c r="N45" i="1"/>
  <c r="N61" i="1" s="1"/>
  <c r="N63" i="1" s="1"/>
  <c r="N69" i="1" s="1"/>
  <c r="H13" i="1"/>
  <c r="K13" i="3"/>
  <c r="J13" i="3"/>
  <c r="J37" i="3"/>
  <c r="J33" i="3" s="1"/>
  <c r="J77" i="1"/>
  <c r="I73" i="1"/>
  <c r="T35" i="3"/>
  <c r="I16" i="2"/>
  <c r="J15" i="2"/>
  <c r="N21" i="2"/>
  <c r="O20" i="2"/>
  <c r="N20" i="2" s="1"/>
  <c r="I20" i="2"/>
  <c r="S35" i="3"/>
  <c r="I21" i="2"/>
  <c r="J80" i="1"/>
  <c r="N16" i="2"/>
  <c r="O15" i="2"/>
  <c r="I82" i="1"/>
  <c r="K49" i="3" l="1"/>
  <c r="T38" i="3" s="1"/>
  <c r="T42" i="3" s="1"/>
  <c r="H45" i="1"/>
  <c r="H61" i="1" s="1"/>
  <c r="H63" i="1" s="1"/>
  <c r="H69" i="1" s="1"/>
  <c r="H75" i="1"/>
  <c r="H80" i="1"/>
  <c r="H22" i="2"/>
  <c r="H21" i="2"/>
  <c r="K11" i="3"/>
  <c r="K74" i="1"/>
  <c r="J82" i="1"/>
  <c r="J49" i="3"/>
  <c r="S38" i="3" s="1"/>
  <c r="J73" i="1"/>
  <c r="H20" i="2"/>
  <c r="I15" i="2"/>
  <c r="J14" i="2"/>
  <c r="N15" i="2"/>
  <c r="O14" i="2"/>
  <c r="J11" i="3"/>
  <c r="H16" i="2"/>
  <c r="H77" i="1" l="1"/>
  <c r="H73" i="1" s="1"/>
  <c r="H82" i="1"/>
  <c r="U38" i="3"/>
  <c r="I14" i="2"/>
  <c r="J12" i="2"/>
  <c r="N14" i="2"/>
  <c r="N12" i="2" s="1"/>
  <c r="N34" i="2" s="1"/>
  <c r="O12" i="2"/>
  <c r="O34" i="2" s="1"/>
  <c r="S42" i="3"/>
  <c r="S11" i="3" s="1"/>
  <c r="T11" i="3"/>
  <c r="H15" i="2"/>
  <c r="K77" i="1"/>
  <c r="K73" i="1" s="1"/>
  <c r="K80" i="1"/>
  <c r="U42" i="3" l="1"/>
  <c r="U11" i="3"/>
  <c r="I12" i="2"/>
  <c r="J34" i="2"/>
  <c r="L74" i="1"/>
  <c r="K82" i="1"/>
  <c r="H14" i="2"/>
  <c r="L77" i="1" l="1"/>
  <c r="L80" i="1"/>
  <c r="H12" i="2"/>
  <c r="H34" i="2" s="1"/>
  <c r="I34" i="2"/>
  <c r="M74" i="1" l="1"/>
  <c r="L82" i="1"/>
  <c r="L73" i="1"/>
  <c r="M77" i="1" l="1"/>
  <c r="M80" i="1"/>
  <c r="N74" i="1" l="1"/>
  <c r="M82" i="1"/>
  <c r="M73" i="1"/>
  <c r="N77" i="1" l="1"/>
  <c r="N73" i="1" s="1"/>
  <c r="N80" i="1"/>
  <c r="O74" i="1" l="1"/>
  <c r="N82" i="1"/>
  <c r="O77" i="1" l="1"/>
  <c r="O73" i="1" s="1"/>
  <c r="O80" i="1"/>
  <c r="P74" i="1" l="1"/>
  <c r="O82" i="1"/>
  <c r="P77" i="1" l="1"/>
  <c r="P80" i="1"/>
  <c r="Q74" i="1" l="1"/>
  <c r="P82" i="1"/>
  <c r="P73" i="1"/>
  <c r="Q77" i="1" l="1"/>
  <c r="Q80" i="1"/>
  <c r="R74" i="1" l="1"/>
  <c r="Q82" i="1"/>
  <c r="Q73" i="1"/>
  <c r="R77" i="1" l="1"/>
  <c r="R80" i="1"/>
  <c r="S74" i="1" l="1"/>
  <c r="R82" i="1"/>
  <c r="R73" i="1"/>
  <c r="S77" i="1" l="1"/>
  <c r="S73" i="1" s="1"/>
  <c r="S80" i="1"/>
  <c r="T74" i="1" l="1"/>
  <c r="S82" i="1"/>
  <c r="T77" i="1" l="1"/>
  <c r="T82" i="1" s="1"/>
  <c r="T80" i="1"/>
  <c r="T73" i="1" l="1"/>
</calcChain>
</file>

<file path=xl/sharedStrings.xml><?xml version="1.0" encoding="utf-8"?>
<sst xmlns="http://schemas.openxmlformats.org/spreadsheetml/2006/main" count="236" uniqueCount="204">
  <si>
    <t>CALENDARIO MODIFICADO</t>
  </si>
  <si>
    <t>(Pesos)</t>
  </si>
  <si>
    <t xml:space="preserve">E N T I D A D : </t>
  </si>
  <si>
    <t>J2T</t>
  </si>
  <si>
    <r>
      <rPr>
        <b/>
        <sz val="14"/>
        <rFont val="Montserrat"/>
      </rPr>
      <t>SECTOR</t>
    </r>
    <r>
      <rPr>
        <sz val="14"/>
        <rFont val="Montserrat"/>
      </rPr>
      <t>:   13 Secretaria de Marina</t>
    </r>
  </si>
  <si>
    <t>C o n c e p t o</t>
  </si>
  <si>
    <t>Total Anual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</si>
  <si>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</si>
  <si>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</si>
  <si>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</si>
  <si>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</si>
  <si>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</si>
  <si>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</si>
  <si>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</si>
  <si>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</si>
  <si>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</si>
  <si>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</si>
  <si>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</si>
  <si>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</si>
  <si>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Ingresos Propios</t>
  </si>
  <si>
    <t xml:space="preserve">          VENTA DE BIENES</t>
  </si>
  <si>
    <t>Venta de Bienes</t>
  </si>
  <si>
    <t>Internos</t>
  </si>
  <si>
    <t>Externos</t>
  </si>
  <si>
    <t>Venta de Servicios</t>
  </si>
  <si>
    <t>Ingresos Diversos</t>
  </si>
  <si>
    <t>Productos Financieros</t>
  </si>
  <si>
    <t>Ingresos de Fideicomisos Públicos</t>
  </si>
  <si>
    <t>Otros</t>
  </si>
  <si>
    <t>Operaciones Ajenas</t>
  </si>
  <si>
    <t>Terceros</t>
  </si>
  <si>
    <t>Recuperables</t>
  </si>
  <si>
    <t>Gasto Programable</t>
  </si>
  <si>
    <t>Gasto Corriente de Operación</t>
  </si>
  <si>
    <t>Servicios Personales</t>
  </si>
  <si>
    <t>De Operación</t>
  </si>
  <si>
    <t xml:space="preserve">   Materiales y Suministros</t>
  </si>
  <si>
    <t xml:space="preserve">   Servicios Generales </t>
  </si>
  <si>
    <t xml:space="preserve">Otras de corriente      </t>
  </si>
  <si>
    <t>Inversión Física</t>
  </si>
  <si>
    <t>Bienes Muebles, Inmuebles e Intangibles</t>
  </si>
  <si>
    <t>Inversión Pública</t>
  </si>
  <si>
    <t>Otras Erogaciones de Inversión</t>
  </si>
  <si>
    <t>Inversión Financiera</t>
  </si>
  <si>
    <t>Balance de Operación</t>
  </si>
  <si>
    <t>Intereses</t>
  </si>
  <si>
    <t>Apoyos Fiscales</t>
  </si>
  <si>
    <t>Para Programas</t>
  </si>
  <si>
    <t>Corrientes</t>
  </si>
  <si>
    <t xml:space="preserve">  Servicios Personales</t>
  </si>
  <si>
    <t xml:space="preserve">  De Operación</t>
  </si>
  <si>
    <t xml:space="preserve">    Materiales y Suministros</t>
  </si>
  <si>
    <t xml:space="preserve">    Servicios Generales  </t>
  </si>
  <si>
    <t xml:space="preserve">Otros de corriente         </t>
  </si>
  <si>
    <t>De Capital</t>
  </si>
  <si>
    <t xml:space="preserve">  Obra Pública</t>
  </si>
  <si>
    <t>Balance Primario</t>
  </si>
  <si>
    <t>Balance Financiero</t>
  </si>
  <si>
    <t>Enteros a TESOFE</t>
  </si>
  <si>
    <t>Ordinarios</t>
  </si>
  <si>
    <t>Extraordinarios</t>
  </si>
  <si>
    <t>Balance despues de Enteros</t>
  </si>
  <si>
    <t>Endeudamiento (Desendeud.) Neto</t>
  </si>
  <si>
    <t>Variación de Disponibilidades</t>
  </si>
  <si>
    <t>Inicial</t>
  </si>
  <si>
    <t>Disponibilidad Final (previa)</t>
  </si>
  <si>
    <t>Retiro del Patrimonio Invertido de la nación</t>
  </si>
  <si>
    <t>Disponibilidad Final</t>
  </si>
  <si>
    <t>Ingresos Totales</t>
  </si>
  <si>
    <t>Egresos Totales</t>
  </si>
  <si>
    <t>J2P</t>
  </si>
  <si>
    <t>J2R</t>
  </si>
  <si>
    <t>J2U</t>
  </si>
  <si>
    <t>J2V</t>
  </si>
  <si>
    <t>J2W</t>
  </si>
  <si>
    <t>J2X</t>
  </si>
  <si>
    <t>J2Y</t>
  </si>
  <si>
    <t>J2Z</t>
  </si>
  <si>
    <t>J3A</t>
  </si>
  <si>
    <t>J3B</t>
  </si>
  <si>
    <t>J3C</t>
  </si>
  <si>
    <t>J3D</t>
  </si>
  <si>
    <t>J3E</t>
  </si>
  <si>
    <t>J3F</t>
  </si>
  <si>
    <t>J3G</t>
  </si>
  <si>
    <t>ANÁLISIS FUNCIONAL PROGRAMÁTICO ECONÓMICO (EFECTIVO) MODIFICADO</t>
  </si>
  <si>
    <t xml:space="preserve">ENTIDAD: </t>
  </si>
  <si>
    <t>SECTOR: 13 Secretaria de Marina</t>
  </si>
  <si>
    <t>F</t>
  </si>
  <si>
    <t>FN</t>
  </si>
  <si>
    <t>SF</t>
  </si>
  <si>
    <t>AI</t>
  </si>
  <si>
    <t>PP</t>
  </si>
  <si>
    <t>D E N O M I N A C I Ó N</t>
  </si>
  <si>
    <t>GASTO TOTAL</t>
  </si>
  <si>
    <t>G A S T O    C O R R I E N T E</t>
  </si>
  <si>
    <t xml:space="preserve"> I N V E R S I Ó N     F Í S I C A</t>
  </si>
  <si>
    <t>SUMA</t>
  </si>
  <si>
    <t>SERVICIOS PERSONALES</t>
  </si>
  <si>
    <t>MATERIALES Y SUMINISTROS</t>
  </si>
  <si>
    <t>SERVICIOS GENERALES</t>
  </si>
  <si>
    <t>OTROS DE CORRIENTE</t>
  </si>
  <si>
    <t>BIENES MUEBLES, INMUEBLES E INTANGIBLES</t>
  </si>
  <si>
    <t>INVERSIÓN  PÚBLICA</t>
  </si>
  <si>
    <t>GASTO PROGRAMABLE</t>
  </si>
  <si>
    <t>Gobierno</t>
  </si>
  <si>
    <t>Coordinación de la Política de Gobierno</t>
  </si>
  <si>
    <t>04</t>
  </si>
  <si>
    <t>Función Pública</t>
  </si>
  <si>
    <t>001</t>
  </si>
  <si>
    <t>Función pública y buen gobierno</t>
  </si>
  <si>
    <t>O001</t>
  </si>
  <si>
    <t>Actividades de apoyo a la función pública y buen gobierno</t>
  </si>
  <si>
    <t>Desarrollo Económico</t>
  </si>
  <si>
    <t>Transporte</t>
  </si>
  <si>
    <t>02</t>
  </si>
  <si>
    <t>Transporte por Agua y Puertos</t>
  </si>
  <si>
    <t>002</t>
  </si>
  <si>
    <t>Servicios de apoyo administrativo</t>
  </si>
  <si>
    <t>M001</t>
  </si>
  <si>
    <t>Actividades de apoyo administrativo</t>
  </si>
  <si>
    <t>Puertos eficientes y competitivos</t>
  </si>
  <si>
    <t>Operación de infraestructura marítimo-portuaria</t>
  </si>
  <si>
    <t>K004</t>
  </si>
  <si>
    <t>Proyectos de construcción de puertos</t>
  </si>
  <si>
    <t>K027</t>
  </si>
  <si>
    <t>Mantenimiento de Infraestructura</t>
  </si>
  <si>
    <t>K028</t>
  </si>
  <si>
    <t>Estudios de preinversión</t>
  </si>
  <si>
    <t>ESTATUS DE VALIDACIÓN VS CALENDARIO</t>
  </si>
  <si>
    <t>F L U J O   D E   E F E C T I V O   ( M O D I F I C A D O )</t>
  </si>
  <si>
    <t xml:space="preserve">PRODUCTORAS  DE BIENES  Y SERVICIOS </t>
  </si>
  <si>
    <t>( pesos )</t>
  </si>
  <si>
    <r>
      <rPr>
        <b/>
        <sz val="14"/>
        <rFont val="Montserrat"/>
      </rPr>
      <t>SECTOR : 13</t>
    </r>
    <r>
      <rPr>
        <sz val="14"/>
        <color rgb="FF000000"/>
        <rFont val="Montserrat"/>
      </rPr>
      <t xml:space="preserve"> Secretaria de Marina</t>
    </r>
  </si>
  <si>
    <t xml:space="preserve"> </t>
  </si>
  <si>
    <t>I N G R E S O S</t>
  </si>
  <si>
    <t>M O N T O</t>
  </si>
  <si>
    <t>E G R E S O S</t>
  </si>
  <si>
    <t>Modificado Autorizado</t>
  </si>
  <si>
    <t>Ampliación (Reducción)</t>
  </si>
  <si>
    <t>Modificado solicitado</t>
  </si>
  <si>
    <t>TOTAL DE RECURSOS</t>
  </si>
  <si>
    <t>DISPONIBILIDAD INICIAL</t>
  </si>
  <si>
    <t>GASTO CORRIENTE</t>
  </si>
  <si>
    <t>CORRIENTES Y DE CAPITAL</t>
  </si>
  <si>
    <t>DE OPERACIÓN</t>
  </si>
  <si>
    <t>VENTA DE BIENES</t>
  </si>
  <si>
    <t>INTERNAS</t>
  </si>
  <si>
    <t xml:space="preserve">SERVICIOS GENERALES   </t>
  </si>
  <si>
    <t>EXTERNAS</t>
  </si>
  <si>
    <t>PENSIONES Y JUBILACIONES</t>
  </si>
  <si>
    <t>VENTA DE SERVICIOS</t>
  </si>
  <si>
    <t>OTRAS EROGACIONES</t>
  </si>
  <si>
    <t>INGRESOS DIVERSOS</t>
  </si>
  <si>
    <t>PRODUCTOS FINANCIEROS</t>
  </si>
  <si>
    <t>INGRESOS DE FIDEICOMISOS PÚBLICOS</t>
  </si>
  <si>
    <t>INVERSIÓN FÍSICA</t>
  </si>
  <si>
    <t>OTROS</t>
  </si>
  <si>
    <t>VENTA DE INVERSIONES</t>
  </si>
  <si>
    <t>INVERSIÓN PÚBLICA</t>
  </si>
  <si>
    <t>RECUPERACIÓN DE ACTIVOS FÍSICOS</t>
  </si>
  <si>
    <t>RECUPERACIÓN DE ACTIVOS FINANCIEROS</t>
  </si>
  <si>
    <t>INVERSIÓN  FINANCIERA</t>
  </si>
  <si>
    <t>INGRESOS POR OPERACIONES AJENAS</t>
  </si>
  <si>
    <t>EGRESOS POR OPERACIONES AJENAS</t>
  </si>
  <si>
    <t>POR CUENTA DE TERCEROS</t>
  </si>
  <si>
    <t>EROGACIONES RECUPERABLES</t>
  </si>
  <si>
    <t>SUBSIDIOS Y APOYOS FISCALES</t>
  </si>
  <si>
    <t>SUMA DE EGRESOS DEL AÑO</t>
  </si>
  <si>
    <t xml:space="preserve">SUBSIDIOS </t>
  </si>
  <si>
    <t>CORRIENTES</t>
  </si>
  <si>
    <t xml:space="preserve">ENTEROS A LA TESORERÍA DE LA FEDERACIÓN </t>
  </si>
  <si>
    <t>DE CAPITAL</t>
  </si>
  <si>
    <t>ORDINARIOS</t>
  </si>
  <si>
    <t>APOYOS FISCALES</t>
  </si>
  <si>
    <t>EXTRAORDINARIOS</t>
  </si>
  <si>
    <t xml:space="preserve">    CORRIENTES</t>
  </si>
  <si>
    <t>DISPONIBILIDAD FINAL PREVIA</t>
  </si>
  <si>
    <t>RETIRO DEL PATRIMONIO INVERTIDO DE LA NACIÓN</t>
  </si>
  <si>
    <t xml:space="preserve">SERVICIOS GENERALES </t>
  </si>
  <si>
    <t>DISPONIBILIDAD FINAL</t>
  </si>
  <si>
    <t xml:space="preserve">    INVERSIÓN FÍSICA</t>
  </si>
  <si>
    <t xml:space="preserve">    INTERESES, COMISIONES Y GASTOS DE LA DEUDA</t>
  </si>
  <si>
    <t xml:space="preserve">    INVERSIÓN FINANCIERA</t>
  </si>
  <si>
    <t>SUMA DE INGRESOS DEL AÑO</t>
  </si>
  <si>
    <r>
      <rPr>
        <b/>
        <sz val="10"/>
        <rFont val="Montserrat"/>
      </rPr>
      <t xml:space="preserve">ENDEUDAMIENTO </t>
    </r>
    <r>
      <rPr>
        <b/>
        <sz val="10"/>
        <color rgb="FFFF0000"/>
        <rFont val="Montserrat"/>
      </rPr>
      <t>(DESENDEUDAMIENTO)</t>
    </r>
    <r>
      <rPr>
        <b/>
        <sz val="10"/>
        <rFont val="Montserrat"/>
      </rPr>
      <t xml:space="preserve"> NETO</t>
    </r>
  </si>
  <si>
    <t>010</t>
  </si>
  <si>
    <t>E002</t>
  </si>
  <si>
    <t>ADMINISTRACIÓN DEL SISTEMA PORTUARIO NACIONAL  ENSENADA, S. A. DE C. V.</t>
  </si>
  <si>
    <t>ADMINISTRACIÓN DEL SISTEMA PORTUARIO NACIONAL MAZATLÁN, S. A. DE C. V.</t>
  </si>
  <si>
    <t>ADMINISTRACIÓN DEL SISTEMA PORTUARIO NACIONAL PROGRESO, S. A. DE C. V.</t>
  </si>
  <si>
    <t>ADMINISTRACIÓN DEL SISTEMA PORTUARIO NACIONAL PUERTO VALLARTA, S. A. DE C. V.</t>
  </si>
  <si>
    <t>ADMINISTRACIÓN DEL SISTEMA PORTUARIO NACIONAL  TOPOLOBAMPO, S. A. DE C. V.</t>
  </si>
  <si>
    <t>ADMINISTRACIÓN DEL SISTEMA PORTUARIO NACIONAL  TUXPAN, S. A. DE C. V.</t>
  </si>
  <si>
    <t>ADMINISTRACIÓN DEL SISTEMA PORTUARIO NACIONAL  ALTAMIRA, S. A. DE C. V.</t>
  </si>
  <si>
    <t>ADMINISTRACIÓN DEL SISTEMA PORTUARIO NACIONAL  GUAYMAS, S. A. DE C. V.</t>
  </si>
  <si>
    <t>ADMINISTRACIÓN DEL SISTEMA PORTUARIO NACIONAL  LÁZARO CÁRDENAS, S. A. DE C. V.</t>
  </si>
  <si>
    <t>ADMINISTRACIÓN DEL SISTEMA PORTUARIO NACIONAL  MANZANILLO, S. A. DE C. V.</t>
  </si>
  <si>
    <t>ADMINISTRACIÓN DEL SISTEMA PORTUARIO NACIONAL PUERTO MADERO, S. A. DE C. V.</t>
  </si>
  <si>
    <t>ADMINISTRACIÓN DEL SISTEMA PORTUARIO NACIONAL TAMPICO, S. A. DE C. V.</t>
  </si>
  <si>
    <t>ADMINISTRACIÓN DEL SISTEMA PORTUARIO NACIONAL  VERACRUZ, S. A. DE C. V.</t>
  </si>
  <si>
    <t>ADMINISTRACIÓN DEL SISTEMA PORTUARIO NACIONALCOATZACOALCOS, S. A. DE C. V.</t>
  </si>
  <si>
    <t>ADMINISTRACIÓN DEL SISTEMA PORTUARIO NACIONAL SALINA CRUZ, S. A. DE C. V.</t>
  </si>
  <si>
    <t>F L U J O  D E  E F E C T I V O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</si>
</sst>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-;\-* #,##0.00_-;_-* \-??_-;_-@_-"/>
    <numFmt numFmtId="165" formatCode="_(* #,##0.00_);_(* \(#,##0.00\);_(* \-??_);_(@_)"/>
    <numFmt numFmtId="166" formatCode="#,##0.0_);\(#,##0.0\)"/>
    <numFmt numFmtId="167" formatCode="_(* #,##0_);_(* \(#,##0\);_(* \-??_);_(@_)"/>
    <numFmt numFmtId="168" formatCode="_-* #,##0_-;\-* #,##0_-;_-* \-??_-;_-@_-"/>
    <numFmt numFmtId="169" formatCode="#,##0.0;[Red]\(#,##0.0\)"/>
    <numFmt numFmtId="170" formatCode="#,###;[Red]\(#,###\)"/>
    <numFmt numFmtId="171" formatCode="[$-80A]#,##0;\-#,##0"/>
    <numFmt numFmtId="172" formatCode="#,##0;[Red]\(#,##0\)"/>
  </numFmts>
  <fonts count="39" x14ac:knownFonts="1">
    <font>
      <sz val="11"/>
      <color rgb="FF000000"/>
      <name val="Calibri"/>
      <family val="2"/>
      <charset val="1"/>
    </font>
    <font>
      <sz val="12"/>
      <name val="Arial"/>
      <family val="2"/>
    </font>
    <font>
      <sz val="11"/>
      <name val="Arial"/>
      <family val="2"/>
      <charset val="1"/>
    </font>
    <font>
      <sz val="11"/>
      <name val="Montserrat"/>
    </font>
    <font>
      <b/>
      <sz val="14"/>
      <name val="Montserrat"/>
    </font>
    <font>
      <b/>
      <sz val="11"/>
      <name val="Montserrat"/>
    </font>
    <font>
      <sz val="14"/>
      <name val="Montserrat"/>
    </font>
    <font>
      <b/>
      <sz val="14"/>
      <color rgb="FFFFFFFF"/>
      <name val="Montserrat"/>
    </font>
    <font>
      <b/>
      <sz val="14"/>
      <color rgb="FFFF0000"/>
      <name val="Montserrat"/>
    </font>
    <font>
      <b/>
      <sz val="14"/>
      <color rgb="FF948A54"/>
      <name val="Montserrat"/>
    </font>
    <font>
      <b/>
      <sz val="10"/>
      <color rgb="FFFFFFFF"/>
      <name val="Montserrat"/>
    </font>
    <font>
      <b/>
      <i/>
      <sz val="11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Montserrat"/>
    </font>
    <font>
      <sz val="10"/>
      <color rgb="FF000000"/>
      <name val="Montserrat"/>
    </font>
    <font>
      <sz val="10"/>
      <name val="Montserrat"/>
    </font>
    <font>
      <sz val="10"/>
      <color rgb="FF3366FF"/>
      <name val="Montserrat"/>
    </font>
    <font>
      <sz val="11"/>
      <color rgb="FF0000FF"/>
      <name val="Montserrat"/>
    </font>
    <font>
      <sz val="10"/>
      <color rgb="FFFF0000"/>
      <name val="Montserrat"/>
    </font>
    <font>
      <b/>
      <sz val="10"/>
      <color rgb="FF3366FF"/>
      <name val="Montserrat"/>
    </font>
    <font>
      <sz val="10"/>
      <color rgb="FF0000FF"/>
      <name val="Montserrat"/>
    </font>
    <font>
      <sz val="10"/>
      <color rgb="FF558ED5"/>
      <name val="Montserrat"/>
    </font>
    <font>
      <b/>
      <sz val="10"/>
      <color rgb="FF95B3D7"/>
      <name val="Montserrat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i/>
      <sz val="11"/>
      <name val="Arial"/>
      <family val="2"/>
      <charset val="1"/>
    </font>
    <font>
      <sz val="11"/>
      <color rgb="FF0000FF"/>
      <name val="Arial"/>
      <family val="2"/>
      <charset val="1"/>
    </font>
    <font>
      <sz val="11"/>
      <color rgb="FFFF0000"/>
      <name val="Arial"/>
      <family val="2"/>
      <charset val="1"/>
    </font>
    <font>
      <b/>
      <sz val="14"/>
      <color rgb="FF808080"/>
      <name val="Montserrat"/>
    </font>
    <font>
      <sz val="12"/>
      <name val="Montserrat"/>
    </font>
    <font>
      <sz val="10"/>
      <color rgb="FF948A54"/>
      <name val="Montserrat"/>
    </font>
    <font>
      <b/>
      <sz val="10"/>
      <color rgb="FFFF0000"/>
      <name val="Montserrat"/>
    </font>
    <font>
      <i/>
      <sz val="10"/>
      <name val="Montserrat"/>
    </font>
    <font>
      <sz val="10"/>
      <color rgb="FFA6A6A6"/>
      <name val="Montserrat"/>
    </font>
    <font>
      <b/>
      <sz val="12"/>
      <name val="Montserrat"/>
    </font>
    <font>
      <sz val="14"/>
      <color rgb="FF000000"/>
      <name val="Montserrat"/>
    </font>
    <font>
      <b/>
      <sz val="10"/>
      <color rgb="FF000000"/>
      <name val="Montserrat"/>
    </font>
    <font>
      <sz val="11"/>
      <color rgb="FF000000"/>
      <name val="Calibri"/>
      <family val="2"/>
      <charset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70C0"/>
        <bgColor rgb="FF008080"/>
      </patternFill>
    </fill>
    <fill>
      <patternFill patternType="solid">
        <fgColor rgb="FFCCFFCC"/>
        <bgColor rgb="FFCCFFFF"/>
      </patternFill>
    </fill>
    <fill>
      <patternFill patternType="solid">
        <fgColor rgb="FFF2F2F2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rgb="FFFFFFFF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 style="thin">
        <color rgb="FFFFFFFF"/>
      </right>
      <top style="medium">
        <color auto="1"/>
      </top>
      <bottom style="thin">
        <color rgb="FFFFFFFF"/>
      </bottom>
      <diagonal/>
    </border>
    <border>
      <left style="thin">
        <color rgb="FFFFFFFF"/>
      </left>
      <right style="medium">
        <color auto="1"/>
      </right>
      <top style="medium">
        <color auto="1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medium">
        <color auto="1"/>
      </bottom>
      <diagonal/>
    </border>
    <border>
      <left style="thin">
        <color rgb="FFFFFFFF"/>
      </left>
      <right style="medium">
        <color auto="1"/>
      </right>
      <top style="thin">
        <color rgb="FFFFFFFF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</borders>
  <cellStyleXfs count="5">
    <xf numFmtId="0" fontId="0" fillId="0" borderId="0"/>
    <xf numFmtId="164" fontId="37" fillId="0" borderId="0" applyBorder="0" applyProtection="0"/>
    <xf numFmtId="164" fontId="37" fillId="0" borderId="0" applyBorder="0" applyProtection="0"/>
    <xf numFmtId="165" fontId="1" fillId="0" borderId="0"/>
    <xf numFmtId="0" fontId="38" fillId="0" borderId="0"/>
  </cellStyleXfs>
  <cellXfs count="366">
    <xf numFmtId="0" fontId="0" fillId="0" borderId="0" xfId="0"/>
    <xf numFmtId="166" fontId="2" fillId="0" borderId="0" xfId="3" applyNumberFormat="1" applyFont="1" applyProtection="1"/>
    <xf numFmtId="166" fontId="3" fillId="0" borderId="0" xfId="3" applyNumberFormat="1" applyFont="1" applyProtection="1"/>
    <xf numFmtId="0" fontId="5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 wrapText="1"/>
    </xf>
    <xf numFmtId="166" fontId="3" fillId="0" borderId="0" xfId="3" applyNumberFormat="1" applyFont="1" applyBorder="1" applyProtection="1"/>
    <xf numFmtId="166" fontId="4" fillId="0" borderId="0" xfId="3" applyNumberFormat="1" applyFont="1" applyBorder="1" applyAlignment="1" applyProtection="1">
      <alignment horizontal="left"/>
    </xf>
    <xf numFmtId="166" fontId="4" fillId="0" borderId="0" xfId="3" applyNumberFormat="1" applyFont="1" applyBorder="1" applyAlignment="1" applyProtection="1">
      <alignment horizontal="center"/>
    </xf>
    <xf numFmtId="166" fontId="7" fillId="0" borderId="0" xfId="3" applyNumberFormat="1" applyFont="1" applyBorder="1" applyAlignment="1" applyProtection="1">
      <alignment horizontal="center"/>
    </xf>
    <xf numFmtId="166" fontId="8" fillId="0" borderId="0" xfId="3" applyNumberFormat="1" applyFont="1" applyBorder="1" applyAlignment="1" applyProtection="1">
      <alignment horizontal="center"/>
    </xf>
    <xf numFmtId="166" fontId="8" fillId="0" borderId="0" xfId="3" applyNumberFormat="1" applyFont="1" applyBorder="1" applyAlignment="1" applyProtection="1">
      <alignment horizontal="center"/>
    </xf>
    <xf numFmtId="166" fontId="9" fillId="0" borderId="0" xfId="3" applyNumberFormat="1" applyFont="1" applyBorder="1" applyAlignment="1" applyProtection="1">
      <alignment horizontal="right"/>
    </xf>
    <xf numFmtId="166" fontId="3" fillId="0" borderId="0" xfId="3" applyNumberFormat="1" applyFont="1" applyBorder="1" applyProtection="1"/>
    <xf numFmtId="166" fontId="6" fillId="0" borderId="1" xfId="3" applyNumberFormat="1" applyFont="1" applyBorder="1" applyProtection="1"/>
    <xf numFmtId="166" fontId="4" fillId="0" borderId="2" xfId="3" applyNumberFormat="1" applyFont="1" applyBorder="1" applyProtection="1"/>
    <xf numFmtId="166" fontId="6" fillId="0" borderId="2" xfId="3" applyNumberFormat="1" applyFont="1" applyBorder="1" applyProtection="1"/>
    <xf numFmtId="0" fontId="4" fillId="0" borderId="2" xfId="0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/>
      <protection locked="0"/>
    </xf>
    <xf numFmtId="0" fontId="4" fillId="0" borderId="2" xfId="0" applyFont="1" applyBorder="1" applyProtection="1"/>
    <xf numFmtId="166" fontId="4" fillId="0" borderId="3" xfId="3" applyNumberFormat="1" applyFont="1" applyBorder="1" applyProtection="1"/>
    <xf numFmtId="166" fontId="4" fillId="0" borderId="4" xfId="3" applyNumberFormat="1" applyFont="1" applyBorder="1" applyProtection="1"/>
    <xf numFmtId="166" fontId="4" fillId="0" borderId="5" xfId="3" applyNumberFormat="1" applyFont="1" applyBorder="1" applyProtection="1"/>
    <xf numFmtId="166" fontId="4" fillId="0" borderId="6" xfId="3" applyNumberFormat="1" applyFont="1" applyBorder="1" applyProtection="1"/>
    <xf numFmtId="166" fontId="5" fillId="0" borderId="0" xfId="3" applyNumberFormat="1" applyFont="1" applyBorder="1" applyProtection="1"/>
    <xf numFmtId="166" fontId="10" fillId="2" borderId="8" xfId="3" applyNumberFormat="1" applyFont="1" applyFill="1" applyBorder="1" applyAlignment="1" applyProtection="1">
      <alignment horizontal="center" vertical="center"/>
    </xf>
    <xf numFmtId="166" fontId="10" fillId="2" borderId="11" xfId="3" applyNumberFormat="1" applyFont="1" applyFill="1" applyBorder="1" applyAlignment="1" applyProtection="1">
      <alignment horizontal="center" vertical="center"/>
    </xf>
    <xf numFmtId="166" fontId="10" fillId="2" borderId="12" xfId="3" applyNumberFormat="1" applyFont="1" applyFill="1" applyBorder="1" applyAlignment="1" applyProtection="1">
      <alignment horizontal="center" vertical="center"/>
    </xf>
    <xf numFmtId="166" fontId="2" fillId="0" borderId="0" xfId="3" applyNumberFormat="1" applyFont="1" applyProtection="1"/>
    <xf numFmtId="166" fontId="2" fillId="0" borderId="1" xfId="3" applyNumberFormat="1" applyFont="1" applyBorder="1" applyAlignment="1" applyProtection="1">
      <alignment horizontal="center"/>
    </xf>
    <xf numFmtId="166" fontId="2" fillId="0" borderId="2" xfId="3" applyNumberFormat="1" applyFont="1" applyBorder="1" applyAlignment="1" applyProtection="1">
      <alignment horizontal="center"/>
    </xf>
    <xf numFmtId="166" fontId="2" fillId="0" borderId="13" xfId="3" applyNumberFormat="1" applyFont="1" applyBorder="1" applyAlignment="1" applyProtection="1">
      <alignment horizontal="center"/>
    </xf>
    <xf numFmtId="166" fontId="2" fillId="0" borderId="14" xfId="3" applyNumberFormat="1" applyFont="1" applyBorder="1" applyAlignment="1" applyProtection="1">
      <alignment horizontal="center"/>
    </xf>
    <xf numFmtId="166" fontId="11" fillId="0" borderId="14" xfId="3" applyNumberFormat="1" applyFont="1" applyBorder="1" applyAlignment="1" applyProtection="1">
      <alignment horizontal="center"/>
    </xf>
    <xf numFmtId="166" fontId="12" fillId="0" borderId="14" xfId="3" applyNumberFormat="1" applyFont="1" applyBorder="1" applyAlignment="1" applyProtection="1">
      <alignment horizontal="center"/>
    </xf>
    <xf numFmtId="167" fontId="13" fillId="0" borderId="15" xfId="2" applyNumberFormat="1" applyFont="1" applyBorder="1" applyAlignment="1" applyProtection="1">
      <alignment horizontal="right" vertical="center"/>
    </xf>
    <xf numFmtId="166" fontId="12" fillId="0" borderId="16" xfId="3" applyNumberFormat="1" applyFont="1" applyBorder="1" applyAlignment="1" applyProtection="1">
      <alignment horizontal="center"/>
    </xf>
    <xf numFmtId="166" fontId="3" fillId="0" borderId="0" xfId="3" applyNumberFormat="1" applyFont="1" applyAlignment="1" applyProtection="1">
      <alignment vertical="center"/>
    </xf>
    <xf numFmtId="166" fontId="5" fillId="3" borderId="17" xfId="3" applyNumberFormat="1" applyFont="1" applyFill="1" applyBorder="1" applyAlignment="1" applyProtection="1">
      <alignment vertical="center"/>
    </xf>
    <xf numFmtId="166" fontId="13" fillId="0" borderId="0" xfId="3" applyNumberFormat="1" applyFont="1" applyBorder="1" applyAlignment="1" applyProtection="1">
      <alignment horizontal="left" vertical="center"/>
    </xf>
    <xf numFmtId="166" fontId="13" fillId="0" borderId="18" xfId="3" applyNumberFormat="1" applyFont="1" applyBorder="1" applyAlignment="1" applyProtection="1">
      <alignment horizontal="left" vertical="center"/>
    </xf>
    <xf numFmtId="166" fontId="13" fillId="0" borderId="15" xfId="3" applyNumberFormat="1" applyFont="1" applyBorder="1" applyAlignment="1" applyProtection="1">
      <alignment horizontal="left" vertical="center"/>
    </xf>
    <xf numFmtId="167" fontId="13" fillId="0" borderId="19" xfId="2" applyNumberFormat="1" applyFont="1" applyBorder="1" applyAlignment="1" applyProtection="1">
      <alignment horizontal="right" vertical="center"/>
    </xf>
    <xf numFmtId="166" fontId="5" fillId="0" borderId="0" xfId="3" applyNumberFormat="1" applyFont="1" applyAlignment="1" applyProtection="1">
      <alignment vertical="center"/>
    </xf>
    <xf numFmtId="166" fontId="5" fillId="0" borderId="17" xfId="3" applyNumberFormat="1" applyFont="1" applyBorder="1" applyAlignment="1" applyProtection="1">
      <alignment horizontal="left" vertical="center"/>
    </xf>
    <xf numFmtId="166" fontId="5" fillId="0" borderId="0" xfId="3" applyNumberFormat="1" applyFont="1" applyBorder="1" applyAlignment="1" applyProtection="1">
      <alignment horizontal="left" vertical="center"/>
    </xf>
    <xf numFmtId="168" fontId="13" fillId="0" borderId="15" xfId="1" applyNumberFormat="1" applyFont="1" applyBorder="1" applyAlignment="1" applyProtection="1">
      <alignment horizontal="right" vertical="center"/>
    </xf>
    <xf numFmtId="168" fontId="13" fillId="0" borderId="19" xfId="1" applyNumberFormat="1" applyFont="1" applyBorder="1" applyAlignment="1" applyProtection="1">
      <alignment horizontal="right" vertical="center"/>
    </xf>
    <xf numFmtId="166" fontId="3" fillId="0" borderId="17" xfId="3" applyNumberFormat="1" applyFont="1" applyBorder="1" applyAlignment="1" applyProtection="1">
      <alignment vertical="center"/>
    </xf>
    <xf numFmtId="166" fontId="3" fillId="0" borderId="0" xfId="3" applyNumberFormat="1" applyFont="1" applyBorder="1" applyAlignment="1" applyProtection="1">
      <alignment vertical="center"/>
    </xf>
    <xf numFmtId="166" fontId="3" fillId="0" borderId="0" xfId="3" applyNumberFormat="1" applyFont="1" applyBorder="1" applyAlignment="1" applyProtection="1">
      <alignment horizontal="left" vertical="center"/>
    </xf>
    <xf numFmtId="166" fontId="14" fillId="4" borderId="18" xfId="3" applyNumberFormat="1" applyFont="1" applyFill="1" applyBorder="1" applyAlignment="1" applyProtection="1">
      <alignment horizontal="left" vertical="center"/>
    </xf>
    <xf numFmtId="166" fontId="14" fillId="4" borderId="15" xfId="3" applyNumberFormat="1" applyFont="1" applyFill="1" applyBorder="1" applyAlignment="1" applyProtection="1">
      <alignment horizontal="left" vertical="center"/>
    </xf>
    <xf numFmtId="168" fontId="15" fillId="4" borderId="15" xfId="1" applyNumberFormat="1" applyFont="1" applyFill="1" applyBorder="1" applyAlignment="1" applyProtection="1">
      <alignment horizontal="right" vertical="center"/>
    </xf>
    <xf numFmtId="168" fontId="16" fillId="4" borderId="15" xfId="1" applyNumberFormat="1" applyFont="1" applyFill="1" applyBorder="1" applyAlignment="1" applyProtection="1">
      <alignment horizontal="right" vertical="center"/>
    </xf>
    <xf numFmtId="168" fontId="16" fillId="4" borderId="19" xfId="1" applyNumberFormat="1" applyFont="1" applyFill="1" applyBorder="1" applyAlignment="1" applyProtection="1">
      <alignment horizontal="right" vertical="center"/>
    </xf>
    <xf numFmtId="166" fontId="17" fillId="0" borderId="0" xfId="3" applyNumberFormat="1" applyFont="1" applyBorder="1" applyAlignment="1" applyProtection="1">
      <alignment horizontal="left" vertical="center"/>
    </xf>
    <xf numFmtId="168" fontId="16" fillId="4" borderId="15" xfId="1" applyNumberFormat="1" applyFont="1" applyFill="1" applyBorder="1" applyAlignment="1" applyProtection="1">
      <alignment horizontal="right" vertical="center"/>
      <protection locked="0"/>
    </xf>
    <xf numFmtId="168" fontId="16" fillId="4" borderId="19" xfId="1" applyNumberFormat="1" applyFont="1" applyFill="1" applyBorder="1" applyAlignment="1" applyProtection="1">
      <alignment horizontal="right" vertical="center"/>
      <protection locked="0"/>
    </xf>
    <xf numFmtId="166" fontId="13" fillId="0" borderId="0" xfId="3" applyNumberFormat="1" applyFont="1" applyAlignment="1" applyProtection="1">
      <alignment vertical="center"/>
    </xf>
    <xf numFmtId="166" fontId="13" fillId="0" borderId="17" xfId="3" applyNumberFormat="1" applyFont="1" applyBorder="1" applyAlignment="1" applyProtection="1">
      <alignment horizontal="left" vertical="center"/>
    </xf>
    <xf numFmtId="166" fontId="15" fillId="0" borderId="0" xfId="3" applyNumberFormat="1" applyFont="1" applyAlignment="1" applyProtection="1">
      <alignment vertical="center"/>
    </xf>
    <xf numFmtId="166" fontId="15" fillId="0" borderId="17" xfId="3" applyNumberFormat="1" applyFont="1" applyBorder="1" applyAlignment="1" applyProtection="1">
      <alignment vertical="center"/>
    </xf>
    <xf numFmtId="166" fontId="15" fillId="0" borderId="0" xfId="3" applyNumberFormat="1" applyFont="1" applyBorder="1" applyAlignment="1" applyProtection="1">
      <alignment vertical="center"/>
    </xf>
    <xf numFmtId="166" fontId="15" fillId="0" borderId="0" xfId="3" applyNumberFormat="1" applyFont="1" applyBorder="1" applyAlignment="1" applyProtection="1">
      <alignment horizontal="left" vertical="center"/>
    </xf>
    <xf numFmtId="166" fontId="14" fillId="0" borderId="18" xfId="3" applyNumberFormat="1" applyFont="1" applyBorder="1" applyAlignment="1" applyProtection="1">
      <alignment horizontal="left" vertical="center"/>
    </xf>
    <xf numFmtId="166" fontId="14" fillId="0" borderId="15" xfId="3" applyNumberFormat="1" applyFont="1" applyBorder="1" applyAlignment="1" applyProtection="1">
      <alignment horizontal="left" vertical="center"/>
    </xf>
    <xf numFmtId="167" fontId="15" fillId="0" borderId="15" xfId="2" applyNumberFormat="1" applyFont="1" applyBorder="1" applyAlignment="1" applyProtection="1">
      <alignment horizontal="right" vertical="center"/>
    </xf>
    <xf numFmtId="167" fontId="16" fillId="0" borderId="15" xfId="2" applyNumberFormat="1" applyFont="1" applyBorder="1" applyAlignment="1" applyProtection="1">
      <alignment horizontal="right" vertical="center"/>
    </xf>
    <xf numFmtId="167" fontId="16" fillId="0" borderId="19" xfId="2" applyNumberFormat="1" applyFont="1" applyBorder="1" applyAlignment="1" applyProtection="1">
      <alignment horizontal="right" vertical="center"/>
    </xf>
    <xf numFmtId="166" fontId="15" fillId="0" borderId="0" xfId="3" applyNumberFormat="1" applyFont="1" applyProtection="1"/>
    <xf numFmtId="166" fontId="15" fillId="0" borderId="17" xfId="3" applyNumberFormat="1" applyFont="1" applyBorder="1" applyProtection="1"/>
    <xf numFmtId="166" fontId="13" fillId="0" borderId="0" xfId="3" applyNumberFormat="1" applyFont="1" applyBorder="1" applyProtection="1"/>
    <xf numFmtId="166" fontId="13" fillId="0" borderId="18" xfId="3" applyNumberFormat="1" applyFont="1" applyBorder="1" applyProtection="1"/>
    <xf numFmtId="166" fontId="13" fillId="0" borderId="15" xfId="3" applyNumberFormat="1" applyFont="1" applyBorder="1" applyProtection="1"/>
    <xf numFmtId="167" fontId="15" fillId="0" borderId="15" xfId="2" applyNumberFormat="1" applyFont="1" applyBorder="1" applyAlignment="1" applyProtection="1">
      <alignment horizontal="right"/>
    </xf>
    <xf numFmtId="167" fontId="15" fillId="0" borderId="19" xfId="2" applyNumberFormat="1" applyFont="1" applyBorder="1" applyAlignment="1" applyProtection="1">
      <alignment horizontal="right"/>
    </xf>
    <xf numFmtId="166" fontId="13" fillId="3" borderId="17" xfId="3" applyNumberFormat="1" applyFont="1" applyFill="1" applyBorder="1" applyAlignment="1" applyProtection="1">
      <alignment vertical="center"/>
    </xf>
    <xf numFmtId="166" fontId="13" fillId="0" borderId="0" xfId="3" applyNumberFormat="1" applyFont="1" applyBorder="1" applyAlignment="1" applyProtection="1">
      <alignment horizontal="left"/>
    </xf>
    <xf numFmtId="166" fontId="13" fillId="0" borderId="18" xfId="3" applyNumberFormat="1" applyFont="1" applyBorder="1" applyAlignment="1" applyProtection="1">
      <alignment horizontal="left"/>
    </xf>
    <xf numFmtId="166" fontId="13" fillId="0" borderId="15" xfId="3" applyNumberFormat="1" applyFont="1" applyBorder="1" applyAlignment="1" applyProtection="1">
      <alignment horizontal="left"/>
    </xf>
    <xf numFmtId="167" fontId="13" fillId="0" borderId="15" xfId="2" applyNumberFormat="1" applyFont="1" applyBorder="1" applyAlignment="1" applyProtection="1">
      <alignment horizontal="right"/>
    </xf>
    <xf numFmtId="167" fontId="18" fillId="0" borderId="15" xfId="2" applyNumberFormat="1" applyFont="1" applyBorder="1" applyAlignment="1" applyProtection="1">
      <alignment horizontal="right"/>
    </xf>
    <xf numFmtId="167" fontId="13" fillId="0" borderId="19" xfId="2" applyNumberFormat="1" applyFont="1" applyBorder="1" applyAlignment="1" applyProtection="1">
      <alignment horizontal="right"/>
    </xf>
    <xf numFmtId="166" fontId="14" fillId="0" borderId="15" xfId="3" applyNumberFormat="1" applyFont="1" applyBorder="1" applyAlignment="1" applyProtection="1">
      <alignment horizontal="center" vertical="center"/>
    </xf>
    <xf numFmtId="167" fontId="16" fillId="0" borderId="15" xfId="2" applyNumberFormat="1" applyFont="1" applyBorder="1" applyAlignment="1" applyProtection="1">
      <alignment horizontal="right" vertical="center"/>
      <protection locked="0"/>
    </xf>
    <xf numFmtId="167" fontId="16" fillId="0" borderId="19" xfId="2" applyNumberFormat="1" applyFont="1" applyBorder="1" applyAlignment="1" applyProtection="1">
      <alignment horizontal="right" vertical="center"/>
      <protection locked="0"/>
    </xf>
    <xf numFmtId="167" fontId="15" fillId="0" borderId="19" xfId="2" applyNumberFormat="1" applyFont="1" applyBorder="1" applyAlignment="1" applyProtection="1">
      <alignment horizontal="right" vertical="center"/>
    </xf>
    <xf numFmtId="3" fontId="15" fillId="0" borderId="15" xfId="0" applyNumberFormat="1" applyFont="1" applyBorder="1" applyAlignment="1" applyProtection="1">
      <alignment horizontal="center"/>
    </xf>
    <xf numFmtId="167" fontId="16" fillId="0" borderId="15" xfId="1" applyNumberFormat="1" applyFont="1" applyBorder="1" applyAlignment="1" applyProtection="1">
      <alignment horizontal="right" vertical="center"/>
      <protection locked="0"/>
    </xf>
    <xf numFmtId="167" fontId="16" fillId="0" borderId="15" xfId="1" applyNumberFormat="1" applyFont="1" applyBorder="1" applyAlignment="1" applyProtection="1">
      <alignment horizontal="right" vertical="center"/>
    </xf>
    <xf numFmtId="167" fontId="19" fillId="0" borderId="15" xfId="2" applyNumberFormat="1" applyFont="1" applyBorder="1" applyAlignment="1" applyProtection="1">
      <alignment horizontal="right" vertical="center"/>
    </xf>
    <xf numFmtId="167" fontId="19" fillId="0" borderId="19" xfId="2" applyNumberFormat="1" applyFont="1" applyBorder="1" applyAlignment="1" applyProtection="1">
      <alignment horizontal="right" vertical="center"/>
    </xf>
    <xf numFmtId="166" fontId="13" fillId="0" borderId="17" xfId="3" applyNumberFormat="1" applyFont="1" applyBorder="1" applyAlignment="1" applyProtection="1">
      <alignment vertical="center"/>
    </xf>
    <xf numFmtId="166" fontId="13" fillId="0" borderId="0" xfId="3" applyNumberFormat="1" applyFont="1" applyBorder="1" applyProtection="1"/>
    <xf numFmtId="166" fontId="13" fillId="0" borderId="18" xfId="3" applyNumberFormat="1" applyFont="1" applyBorder="1" applyProtection="1"/>
    <xf numFmtId="166" fontId="13" fillId="0" borderId="15" xfId="3" applyNumberFormat="1" applyFont="1" applyBorder="1" applyProtection="1"/>
    <xf numFmtId="166" fontId="15" fillId="0" borderId="0" xfId="3" applyNumberFormat="1" applyFont="1" applyBorder="1" applyProtection="1"/>
    <xf numFmtId="166" fontId="20" fillId="0" borderId="0" xfId="3" applyNumberFormat="1" applyFont="1" applyBorder="1" applyAlignment="1" applyProtection="1">
      <alignment horizontal="left"/>
    </xf>
    <xf numFmtId="166" fontId="15" fillId="0" borderId="18" xfId="3" applyNumberFormat="1" applyFont="1" applyBorder="1" applyAlignment="1" applyProtection="1">
      <alignment horizontal="left"/>
    </xf>
    <xf numFmtId="166" fontId="15" fillId="0" borderId="15" xfId="3" applyNumberFormat="1" applyFont="1" applyBorder="1" applyAlignment="1" applyProtection="1">
      <alignment horizontal="left"/>
    </xf>
    <xf numFmtId="166" fontId="15" fillId="0" borderId="0" xfId="3" applyNumberFormat="1" applyFont="1" applyBorder="1" applyAlignment="1" applyProtection="1">
      <alignment vertical="center"/>
    </xf>
    <xf numFmtId="166" fontId="15" fillId="0" borderId="0" xfId="3" applyNumberFormat="1" applyFont="1" applyBorder="1" applyAlignment="1" applyProtection="1">
      <alignment horizontal="left" vertical="center"/>
    </xf>
    <xf numFmtId="166" fontId="14" fillId="0" borderId="18" xfId="3" applyNumberFormat="1" applyFont="1" applyBorder="1" applyAlignment="1" applyProtection="1">
      <alignment horizontal="left" vertical="center"/>
    </xf>
    <xf numFmtId="166" fontId="14" fillId="0" borderId="15" xfId="3" applyNumberFormat="1" applyFont="1" applyBorder="1" applyAlignment="1" applyProtection="1">
      <alignment horizontal="left" vertical="center"/>
    </xf>
    <xf numFmtId="166" fontId="13" fillId="0" borderId="0" xfId="3" applyNumberFormat="1" applyFont="1" applyBorder="1" applyAlignment="1" applyProtection="1">
      <alignment horizontal="left"/>
    </xf>
    <xf numFmtId="166" fontId="13" fillId="0" borderId="18" xfId="3" applyNumberFormat="1" applyFont="1" applyBorder="1" applyAlignment="1" applyProtection="1">
      <alignment horizontal="left"/>
    </xf>
    <xf numFmtId="166" fontId="13" fillId="0" borderId="15" xfId="3" applyNumberFormat="1" applyFont="1" applyBorder="1" applyAlignment="1" applyProtection="1">
      <alignment horizontal="left"/>
    </xf>
    <xf numFmtId="167" fontId="21" fillId="0" borderId="15" xfId="2" applyNumberFormat="1" applyFont="1" applyBorder="1" applyAlignment="1" applyProtection="1">
      <alignment horizontal="right" vertical="center"/>
      <protection locked="0"/>
    </xf>
    <xf numFmtId="166" fontId="13" fillId="0" borderId="0" xfId="3" applyNumberFormat="1" applyFont="1" applyBorder="1" applyAlignment="1" applyProtection="1">
      <alignment horizontal="left" vertical="center"/>
    </xf>
    <xf numFmtId="167" fontId="22" fillId="0" borderId="15" xfId="2" applyNumberFormat="1" applyFont="1" applyBorder="1" applyAlignment="1" applyProtection="1">
      <alignment horizontal="right" vertical="center"/>
    </xf>
    <xf numFmtId="167" fontId="22" fillId="0" borderId="19" xfId="2" applyNumberFormat="1" applyFont="1" applyBorder="1" applyAlignment="1" applyProtection="1">
      <alignment horizontal="right" vertical="center"/>
    </xf>
    <xf numFmtId="166" fontId="15" fillId="0" borderId="4" xfId="3" applyNumberFormat="1" applyFont="1" applyBorder="1" applyAlignment="1" applyProtection="1">
      <alignment vertical="center"/>
    </xf>
    <xf numFmtId="166" fontId="15" fillId="0" borderId="5" xfId="3" applyNumberFormat="1" applyFont="1" applyBorder="1" applyAlignment="1" applyProtection="1">
      <alignment vertical="center"/>
    </xf>
    <xf numFmtId="166" fontId="15" fillId="0" borderId="5" xfId="3" applyNumberFormat="1" applyFont="1" applyBorder="1" applyAlignment="1" applyProtection="1">
      <alignment horizontal="left" vertical="center"/>
    </xf>
    <xf numFmtId="166" fontId="14" fillId="0" borderId="20" xfId="3" applyNumberFormat="1" applyFont="1" applyBorder="1" applyAlignment="1" applyProtection="1">
      <alignment horizontal="left" vertical="center"/>
    </xf>
    <xf numFmtId="166" fontId="14" fillId="0" borderId="21" xfId="3" applyNumberFormat="1" applyFont="1" applyBorder="1" applyAlignment="1" applyProtection="1">
      <alignment horizontal="left" vertical="center"/>
    </xf>
    <xf numFmtId="167" fontId="15" fillId="0" borderId="21" xfId="2" applyNumberFormat="1" applyFont="1" applyBorder="1" applyAlignment="1" applyProtection="1">
      <alignment horizontal="right" vertical="center"/>
    </xf>
    <xf numFmtId="167" fontId="16" fillId="0" borderId="21" xfId="2" applyNumberFormat="1" applyFont="1" applyBorder="1" applyAlignment="1" applyProtection="1">
      <alignment horizontal="right" vertical="center"/>
    </xf>
    <xf numFmtId="167" fontId="16" fillId="0" borderId="22" xfId="2" applyNumberFormat="1" applyFont="1" applyBorder="1" applyAlignment="1" applyProtection="1">
      <alignment horizontal="right" vertical="center"/>
    </xf>
    <xf numFmtId="166" fontId="13" fillId="0" borderId="1" xfId="3" applyNumberFormat="1" applyFont="1" applyBorder="1" applyAlignment="1" applyProtection="1">
      <alignment horizontal="left"/>
    </xf>
    <xf numFmtId="166" fontId="13" fillId="0" borderId="2" xfId="3" applyNumberFormat="1" applyFont="1" applyBorder="1" applyAlignment="1" applyProtection="1">
      <alignment horizontal="left"/>
    </xf>
    <xf numFmtId="166" fontId="13" fillId="0" borderId="13" xfId="3" applyNumberFormat="1" applyFont="1" applyBorder="1" applyAlignment="1" applyProtection="1">
      <alignment horizontal="left"/>
    </xf>
    <xf numFmtId="166" fontId="13" fillId="0" borderId="14" xfId="3" applyNumberFormat="1" applyFont="1" applyBorder="1" applyAlignment="1" applyProtection="1">
      <alignment horizontal="left"/>
    </xf>
    <xf numFmtId="167" fontId="15" fillId="0" borderId="14" xfId="2" applyNumberFormat="1" applyFont="1" applyBorder="1" applyAlignment="1" applyProtection="1">
      <alignment horizontal="right"/>
    </xf>
    <xf numFmtId="167" fontId="15" fillId="0" borderId="16" xfId="2" applyNumberFormat="1" applyFont="1" applyBorder="1" applyAlignment="1" applyProtection="1">
      <alignment horizontal="right"/>
    </xf>
    <xf numFmtId="166" fontId="13" fillId="0" borderId="17" xfId="3" applyNumberFormat="1" applyFont="1" applyBorder="1" applyAlignment="1" applyProtection="1">
      <alignment horizontal="left"/>
    </xf>
    <xf numFmtId="166" fontId="23" fillId="0" borderId="0" xfId="3" applyNumberFormat="1" applyFont="1" applyProtection="1"/>
    <xf numFmtId="166" fontId="24" fillId="0" borderId="4" xfId="3" applyNumberFormat="1" applyFont="1" applyBorder="1" applyProtection="1"/>
    <xf numFmtId="166" fontId="24" fillId="0" borderId="5" xfId="3" applyNumberFormat="1" applyFont="1" applyBorder="1" applyProtection="1"/>
    <xf numFmtId="166" fontId="24" fillId="0" borderId="20" xfId="3" applyNumberFormat="1" applyFont="1" applyBorder="1" applyProtection="1"/>
    <xf numFmtId="166" fontId="24" fillId="0" borderId="21" xfId="3" applyNumberFormat="1" applyFont="1" applyBorder="1" applyProtection="1"/>
    <xf numFmtId="169" fontId="23" fillId="0" borderId="21" xfId="3" applyNumberFormat="1" applyFont="1" applyBorder="1" applyAlignment="1" applyProtection="1">
      <alignment horizontal="left" vertical="center"/>
    </xf>
    <xf numFmtId="169" fontId="23" fillId="0" borderId="22" xfId="3" applyNumberFormat="1" applyFont="1" applyBorder="1" applyAlignment="1" applyProtection="1">
      <alignment horizontal="left" vertical="center"/>
    </xf>
    <xf numFmtId="166" fontId="2" fillId="0" borderId="0" xfId="3" applyNumberFormat="1" applyFont="1" applyBorder="1" applyAlignment="1" applyProtection="1">
      <alignment horizontal="left"/>
    </xf>
    <xf numFmtId="166" fontId="25" fillId="0" borderId="0" xfId="3" applyNumberFormat="1" applyFont="1" applyBorder="1" applyAlignment="1" applyProtection="1">
      <alignment horizontal="left"/>
    </xf>
    <xf numFmtId="166" fontId="2" fillId="0" borderId="0" xfId="3" applyNumberFormat="1" applyFont="1" applyAlignment="1" applyProtection="1">
      <alignment horizontal="left"/>
    </xf>
    <xf numFmtId="166" fontId="26" fillId="0" borderId="0" xfId="3" applyNumberFormat="1" applyFont="1" applyBorder="1" applyAlignment="1" applyProtection="1">
      <alignment horizontal="left"/>
    </xf>
    <xf numFmtId="166" fontId="26" fillId="0" borderId="0" xfId="3" applyNumberFormat="1" applyFont="1" applyAlignment="1" applyProtection="1">
      <alignment horizontal="left"/>
    </xf>
    <xf numFmtId="166" fontId="27" fillId="0" borderId="0" xfId="3" applyNumberFormat="1" applyFont="1" applyBorder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0" fillId="0" borderId="0" xfId="0" applyFont="1" applyProtection="1"/>
    <xf numFmtId="0" fontId="13" fillId="0" borderId="0" xfId="0" applyFont="1" applyAlignment="1" applyProtection="1">
      <alignment vertical="center"/>
    </xf>
    <xf numFmtId="0" fontId="14" fillId="0" borderId="0" xfId="0" applyFont="1" applyProtection="1"/>
    <xf numFmtId="0" fontId="14" fillId="0" borderId="0" xfId="0" applyFont="1"/>
    <xf numFmtId="0" fontId="15" fillId="0" borderId="0" xfId="0" applyFont="1" applyAlignment="1" applyProtection="1"/>
    <xf numFmtId="0" fontId="15" fillId="0" borderId="0" xfId="0" applyFont="1" applyProtection="1"/>
    <xf numFmtId="0" fontId="6" fillId="0" borderId="0" xfId="0" applyFont="1" applyProtection="1"/>
    <xf numFmtId="3" fontId="6" fillId="0" borderId="0" xfId="0" applyNumberFormat="1" applyFont="1" applyProtection="1"/>
    <xf numFmtId="49" fontId="30" fillId="0" borderId="0" xfId="0" applyNumberFormat="1" applyFont="1" applyAlignment="1" applyProtection="1">
      <alignment horizontal="center"/>
    </xf>
    <xf numFmtId="0" fontId="15" fillId="0" borderId="0" xfId="0" applyFont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6" fillId="0" borderId="2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166" fontId="6" fillId="0" borderId="2" xfId="0" applyNumberFormat="1" applyFont="1" applyBorder="1" applyAlignment="1" applyProtection="1">
      <alignment vertical="center"/>
    </xf>
    <xf numFmtId="166" fontId="6" fillId="0" borderId="2" xfId="0" applyNumberFormat="1" applyFont="1" applyBorder="1" applyAlignment="1" applyProtection="1">
      <alignment vertical="center"/>
    </xf>
    <xf numFmtId="166" fontId="6" fillId="0" borderId="3" xfId="0" applyNumberFormat="1" applyFont="1" applyBorder="1" applyAlignment="1" applyProtection="1">
      <alignment vertical="center"/>
    </xf>
    <xf numFmtId="0" fontId="15" fillId="0" borderId="0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3" fontId="6" fillId="0" borderId="5" xfId="0" applyNumberFormat="1" applyFont="1" applyBorder="1" applyAlignment="1" applyProtection="1">
      <alignment vertical="center"/>
    </xf>
    <xf numFmtId="166" fontId="4" fillId="0" borderId="5" xfId="0" applyNumberFormat="1" applyFont="1" applyBorder="1" applyAlignment="1" applyProtection="1">
      <alignment vertical="center"/>
    </xf>
    <xf numFmtId="166" fontId="6" fillId="0" borderId="5" xfId="0" applyNumberFormat="1" applyFont="1" applyBorder="1" applyAlignment="1" applyProtection="1">
      <alignment vertical="center"/>
    </xf>
    <xf numFmtId="166" fontId="6" fillId="0" borderId="5" xfId="0" applyNumberFormat="1" applyFont="1" applyBorder="1" applyAlignment="1" applyProtection="1">
      <alignment vertical="center"/>
    </xf>
    <xf numFmtId="166" fontId="6" fillId="0" borderId="6" xfId="0" applyNumberFormat="1" applyFont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166" fontId="15" fillId="0" borderId="0" xfId="0" applyNumberFormat="1" applyFont="1" applyAlignment="1" applyProtection="1">
      <alignment horizontal="center" vertical="center"/>
    </xf>
    <xf numFmtId="166" fontId="10" fillId="2" borderId="26" xfId="0" applyNumberFormat="1" applyFont="1" applyFill="1" applyBorder="1" applyAlignment="1" applyProtection="1">
      <alignment horizontal="center" vertical="center" wrapText="1"/>
    </xf>
    <xf numFmtId="166" fontId="10" fillId="2" borderId="27" xfId="0" applyNumberFormat="1" applyFont="1" applyFill="1" applyBorder="1" applyAlignment="1" applyProtection="1">
      <alignment horizontal="center" vertical="center" wrapText="1"/>
    </xf>
    <xf numFmtId="0" fontId="13" fillId="0" borderId="28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5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left" vertical="center"/>
    </xf>
    <xf numFmtId="0" fontId="14" fillId="0" borderId="14" xfId="0" applyFont="1" applyBorder="1" applyProtection="1"/>
    <xf numFmtId="0" fontId="14" fillId="0" borderId="2" xfId="0" applyFont="1" applyBorder="1" applyProtection="1"/>
    <xf numFmtId="0" fontId="14" fillId="0" borderId="29" xfId="0" applyFont="1" applyBorder="1" applyProtection="1"/>
    <xf numFmtId="0" fontId="14" fillId="0" borderId="13" xfId="0" applyFont="1" applyBorder="1" applyProtection="1"/>
    <xf numFmtId="0" fontId="14" fillId="0" borderId="17" xfId="0" applyFont="1" applyBorder="1" applyProtection="1"/>
    <xf numFmtId="0" fontId="13" fillId="0" borderId="23" xfId="0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center" vertical="center"/>
    </xf>
    <xf numFmtId="0" fontId="15" fillId="0" borderId="18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166" fontId="31" fillId="0" borderId="15" xfId="0" applyNumberFormat="1" applyFont="1" applyBorder="1" applyAlignment="1" applyProtection="1">
      <alignment horizontal="center" vertical="center" wrapText="1"/>
    </xf>
    <xf numFmtId="166" fontId="31" fillId="0" borderId="15" xfId="0" applyNumberFormat="1" applyFont="1" applyBorder="1" applyAlignment="1" applyProtection="1">
      <alignment horizontal="center" vertical="center" wrapText="1"/>
    </xf>
    <xf numFmtId="166" fontId="31" fillId="0" borderId="18" xfId="0" applyNumberFormat="1" applyFont="1" applyBorder="1" applyAlignment="1" applyProtection="1">
      <alignment horizontal="center" vertical="center" wrapText="1"/>
    </xf>
    <xf numFmtId="166" fontId="31" fillId="0" borderId="0" xfId="0" applyNumberFormat="1" applyFont="1" applyBorder="1" applyAlignment="1" applyProtection="1">
      <alignment horizontal="center" vertical="center" wrapText="1"/>
    </xf>
    <xf numFmtId="166" fontId="31" fillId="0" borderId="18" xfId="0" applyNumberFormat="1" applyFont="1" applyBorder="1" applyAlignment="1" applyProtection="1">
      <alignment horizontal="center" vertical="center" wrapText="1"/>
    </xf>
    <xf numFmtId="166" fontId="31" fillId="0" borderId="0" xfId="0" applyNumberFormat="1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/>
    </xf>
    <xf numFmtId="0" fontId="13" fillId="4" borderId="0" xfId="0" applyFont="1" applyFill="1" applyBorder="1" applyAlignment="1" applyProtection="1">
      <alignment horizontal="center" vertical="center"/>
    </xf>
    <xf numFmtId="168" fontId="13" fillId="4" borderId="15" xfId="1" applyNumberFormat="1" applyFont="1" applyFill="1" applyBorder="1" applyAlignment="1" applyProtection="1">
      <alignment vertical="center" wrapText="1"/>
    </xf>
    <xf numFmtId="168" fontId="13" fillId="4" borderId="15" xfId="1" applyNumberFormat="1" applyFont="1" applyFill="1" applyBorder="1" applyAlignment="1" applyProtection="1">
      <alignment horizontal="right" vertical="top"/>
    </xf>
    <xf numFmtId="168" fontId="13" fillId="4" borderId="18" xfId="1" applyNumberFormat="1" applyFont="1" applyFill="1" applyBorder="1" applyAlignment="1" applyProtection="1">
      <alignment vertical="center" wrapText="1"/>
    </xf>
    <xf numFmtId="168" fontId="13" fillId="4" borderId="0" xfId="1" applyNumberFormat="1" applyFont="1" applyFill="1" applyBorder="1" applyAlignment="1" applyProtection="1">
      <alignment vertical="center" wrapText="1"/>
    </xf>
    <xf numFmtId="0" fontId="15" fillId="0" borderId="0" xfId="0" applyFont="1" applyBorder="1" applyAlignment="1" applyProtection="1">
      <alignment horizontal="left" vertical="center"/>
    </xf>
    <xf numFmtId="168" fontId="15" fillId="0" borderId="15" xfId="1" applyNumberFormat="1" applyFont="1" applyBorder="1" applyAlignment="1" applyProtection="1">
      <alignment vertical="center" wrapText="1"/>
    </xf>
    <xf numFmtId="168" fontId="15" fillId="0" borderId="18" xfId="1" applyNumberFormat="1" applyFont="1" applyBorder="1" applyAlignment="1" applyProtection="1">
      <alignment vertical="center" wrapText="1"/>
    </xf>
    <xf numFmtId="168" fontId="15" fillId="0" borderId="0" xfId="1" applyNumberFormat="1" applyFont="1" applyBorder="1" applyAlignment="1" applyProtection="1">
      <alignment vertical="center" wrapText="1"/>
    </xf>
    <xf numFmtId="168" fontId="15" fillId="0" borderId="30" xfId="1" applyNumberFormat="1" applyFont="1" applyBorder="1" applyAlignment="1" applyProtection="1">
      <alignment vertical="center" wrapText="1"/>
    </xf>
    <xf numFmtId="168" fontId="13" fillId="0" borderId="15" xfId="1" applyNumberFormat="1" applyFont="1" applyBorder="1" applyAlignment="1" applyProtection="1">
      <alignment vertical="center" wrapText="1"/>
    </xf>
    <xf numFmtId="168" fontId="13" fillId="0" borderId="15" xfId="1" applyNumberFormat="1" applyFont="1" applyBorder="1" applyAlignment="1" applyProtection="1">
      <alignment horizontal="right" vertical="top"/>
    </xf>
    <xf numFmtId="168" fontId="13" fillId="0" borderId="18" xfId="1" applyNumberFormat="1" applyFont="1" applyBorder="1" applyAlignment="1" applyProtection="1">
      <alignment vertical="center" wrapText="1"/>
    </xf>
    <xf numFmtId="168" fontId="13" fillId="0" borderId="30" xfId="1" applyNumberFormat="1" applyFont="1" applyBorder="1" applyAlignment="1" applyProtection="1">
      <alignment vertical="center" wrapText="1"/>
    </xf>
    <xf numFmtId="168" fontId="13" fillId="0" borderId="15" xfId="1" applyNumberFormat="1" applyFont="1" applyBorder="1" applyAlignment="1" applyProtection="1">
      <alignment horizontal="right"/>
    </xf>
    <xf numFmtId="168" fontId="15" fillId="0" borderId="15" xfId="1" applyNumberFormat="1" applyFont="1" applyBorder="1" applyAlignment="1" applyProtection="1">
      <alignment horizontal="right" vertical="top"/>
    </xf>
    <xf numFmtId="0" fontId="13" fillId="0" borderId="18" xfId="0" applyFont="1" applyBorder="1" applyAlignment="1" applyProtection="1">
      <alignment horizontal="center"/>
    </xf>
    <xf numFmtId="0" fontId="13" fillId="0" borderId="0" xfId="0" applyFont="1" applyBorder="1" applyProtection="1"/>
    <xf numFmtId="0" fontId="15" fillId="0" borderId="23" xfId="0" applyFont="1" applyBorder="1" applyAlignment="1" applyProtection="1">
      <alignment horizontal="center"/>
    </xf>
    <xf numFmtId="0" fontId="15" fillId="0" borderId="18" xfId="0" applyFont="1" applyBorder="1" applyAlignment="1" applyProtection="1">
      <alignment horizontal="center"/>
    </xf>
    <xf numFmtId="0" fontId="15" fillId="4" borderId="18" xfId="0" applyFont="1" applyFill="1" applyBorder="1" applyAlignment="1" applyProtection="1">
      <alignment horizontal="center" vertical="top"/>
    </xf>
    <xf numFmtId="0" fontId="15" fillId="4" borderId="0" xfId="0" applyFont="1" applyFill="1" applyBorder="1" applyAlignment="1" applyProtection="1">
      <alignment wrapText="1"/>
    </xf>
    <xf numFmtId="168" fontId="15" fillId="4" borderId="15" xfId="1" applyNumberFormat="1" applyFont="1" applyFill="1" applyBorder="1" applyAlignment="1" applyProtection="1">
      <alignment vertical="center" wrapText="1"/>
    </xf>
    <xf numFmtId="168" fontId="20" fillId="4" borderId="18" xfId="1" applyNumberFormat="1" applyFont="1" applyFill="1" applyBorder="1" applyAlignment="1" applyProtection="1">
      <alignment vertical="center" wrapText="1"/>
      <protection locked="0"/>
    </xf>
    <xf numFmtId="168" fontId="20" fillId="4" borderId="15" xfId="1" applyNumberFormat="1" applyFont="1" applyFill="1" applyBorder="1" applyAlignment="1" applyProtection="1">
      <alignment vertical="center" wrapText="1"/>
      <protection locked="0"/>
    </xf>
    <xf numFmtId="168" fontId="20" fillId="4" borderId="30" xfId="1" applyNumberFormat="1" applyFont="1" applyFill="1" applyBorder="1" applyAlignment="1" applyProtection="1">
      <alignment vertical="center" wrapText="1"/>
      <protection locked="0"/>
    </xf>
    <xf numFmtId="0" fontId="15" fillId="0" borderId="0" xfId="0" applyFont="1" applyBorder="1" applyProtection="1"/>
    <xf numFmtId="168" fontId="15" fillId="0" borderId="15" xfId="1" applyNumberFormat="1" applyFont="1" applyBorder="1" applyAlignment="1" applyProtection="1">
      <alignment horizontal="right"/>
    </xf>
    <xf numFmtId="168" fontId="15" fillId="0" borderId="18" xfId="1" applyNumberFormat="1" applyFont="1" applyBorder="1" applyAlignment="1" applyProtection="1">
      <alignment horizontal="right"/>
    </xf>
    <xf numFmtId="168" fontId="15" fillId="0" borderId="0" xfId="1" applyNumberFormat="1" applyFont="1" applyBorder="1" applyAlignment="1" applyProtection="1">
      <alignment horizontal="right"/>
    </xf>
    <xf numFmtId="168" fontId="15" fillId="0" borderId="30" xfId="1" applyNumberFormat="1" applyFont="1" applyBorder="1" applyAlignment="1" applyProtection="1">
      <alignment horizontal="right"/>
    </xf>
    <xf numFmtId="168" fontId="13" fillId="0" borderId="18" xfId="1" applyNumberFormat="1" applyFont="1" applyBorder="1" applyAlignment="1" applyProtection="1">
      <alignment horizontal="right"/>
    </xf>
    <xf numFmtId="168" fontId="13" fillId="0" borderId="30" xfId="1" applyNumberFormat="1" applyFont="1" applyBorder="1" applyAlignment="1" applyProtection="1">
      <alignment horizontal="right"/>
    </xf>
    <xf numFmtId="0" fontId="13" fillId="0" borderId="18" xfId="0" applyFont="1" applyBorder="1" applyAlignment="1" applyProtection="1">
      <alignment horizontal="center" vertical="top"/>
    </xf>
    <xf numFmtId="0" fontId="13" fillId="0" borderId="0" xfId="0" applyFont="1" applyBorder="1" applyAlignment="1" applyProtection="1">
      <alignment horizontal="justify"/>
    </xf>
    <xf numFmtId="168" fontId="13" fillId="0" borderId="18" xfId="1" applyNumberFormat="1" applyFont="1" applyBorder="1" applyAlignment="1" applyProtection="1">
      <alignment horizontal="right" vertical="top"/>
    </xf>
    <xf numFmtId="168" fontId="13" fillId="0" borderId="30" xfId="1" applyNumberFormat="1" applyFont="1" applyBorder="1" applyAlignment="1" applyProtection="1">
      <alignment horizontal="right" vertical="top"/>
    </xf>
    <xf numFmtId="0" fontId="15" fillId="0" borderId="0" xfId="0" applyFont="1" applyAlignment="1" applyProtection="1">
      <alignment vertical="top"/>
    </xf>
    <xf numFmtId="0" fontId="15" fillId="0" borderId="23" xfId="0" applyFont="1" applyBorder="1" applyAlignment="1" applyProtection="1">
      <alignment horizontal="center" vertical="top"/>
    </xf>
    <xf numFmtId="0" fontId="15" fillId="0" borderId="18" xfId="0" applyFont="1" applyBorder="1" applyAlignment="1" applyProtection="1">
      <alignment horizontal="center" vertical="top"/>
    </xf>
    <xf numFmtId="0" fontId="15" fillId="4" borderId="0" xfId="0" applyFont="1" applyFill="1" applyBorder="1" applyAlignment="1" applyProtection="1">
      <alignment vertical="top"/>
    </xf>
    <xf numFmtId="168" fontId="15" fillId="4" borderId="15" xfId="1" applyNumberFormat="1" applyFont="1" applyFill="1" applyBorder="1" applyAlignment="1" applyProtection="1">
      <alignment horizontal="right" vertical="top"/>
    </xf>
    <xf numFmtId="0" fontId="14" fillId="0" borderId="17" xfId="0" applyFont="1" applyBorder="1" applyAlignment="1" applyProtection="1">
      <alignment vertical="top"/>
    </xf>
    <xf numFmtId="168" fontId="20" fillId="0" borderId="18" xfId="1" applyNumberFormat="1" applyFont="1" applyBorder="1" applyAlignment="1" applyProtection="1">
      <alignment horizontal="right" vertical="top"/>
    </xf>
    <xf numFmtId="168" fontId="20" fillId="0" borderId="0" xfId="1" applyNumberFormat="1" applyFont="1" applyBorder="1" applyAlignment="1" applyProtection="1">
      <alignment horizontal="right" vertical="top"/>
    </xf>
    <xf numFmtId="168" fontId="15" fillId="0" borderId="15" xfId="1" applyNumberFormat="1" applyFont="1" applyBorder="1" applyAlignment="1" applyProtection="1"/>
    <xf numFmtId="168" fontId="20" fillId="0" borderId="18" xfId="1" applyNumberFormat="1" applyFont="1" applyBorder="1" applyAlignment="1" applyProtection="1"/>
    <xf numFmtId="168" fontId="20" fillId="0" borderId="30" xfId="1" applyNumberFormat="1" applyFont="1" applyBorder="1" applyAlignment="1" applyProtection="1"/>
    <xf numFmtId="0" fontId="15" fillId="4" borderId="18" xfId="0" applyFont="1" applyFill="1" applyBorder="1" applyAlignment="1" applyProtection="1">
      <alignment horizontal="center"/>
    </xf>
    <xf numFmtId="0" fontId="15" fillId="4" borderId="0" xfId="0" applyFont="1" applyFill="1" applyBorder="1" applyProtection="1"/>
    <xf numFmtId="168" fontId="15" fillId="4" borderId="15" xfId="1" applyNumberFormat="1" applyFont="1" applyFill="1" applyBorder="1" applyAlignment="1" applyProtection="1">
      <alignment horizontal="right"/>
    </xf>
    <xf numFmtId="0" fontId="15" fillId="4" borderId="0" xfId="0" applyFont="1" applyFill="1" applyBorder="1" applyAlignment="1" applyProtection="1">
      <alignment horizontal="left" wrapText="1"/>
    </xf>
    <xf numFmtId="0" fontId="15" fillId="0" borderId="0" xfId="0" applyFont="1" applyProtection="1"/>
    <xf numFmtId="0" fontId="15" fillId="0" borderId="23" xfId="0" applyFont="1" applyBorder="1" applyAlignment="1" applyProtection="1">
      <alignment horizontal="center"/>
    </xf>
    <xf numFmtId="0" fontId="15" fillId="0" borderId="18" xfId="0" applyFont="1" applyBorder="1" applyAlignment="1" applyProtection="1">
      <alignment horizontal="center"/>
    </xf>
    <xf numFmtId="0" fontId="15" fillId="0" borderId="0" xfId="0" applyFont="1" applyBorder="1" applyAlignment="1" applyProtection="1">
      <alignment horizontal="justify"/>
    </xf>
    <xf numFmtId="3" fontId="15" fillId="0" borderId="15" xfId="0" applyNumberFormat="1" applyFont="1" applyBorder="1" applyAlignment="1" applyProtection="1">
      <alignment horizontal="right" vertical="top"/>
    </xf>
    <xf numFmtId="3" fontId="15" fillId="0" borderId="15" xfId="0" applyNumberFormat="1" applyFont="1" applyBorder="1" applyAlignment="1" applyProtection="1">
      <alignment horizontal="right" vertical="top"/>
    </xf>
    <xf numFmtId="3" fontId="20" fillId="0" borderId="18" xfId="0" applyNumberFormat="1" applyFont="1" applyBorder="1" applyAlignment="1" applyProtection="1">
      <alignment horizontal="right" vertical="top"/>
    </xf>
    <xf numFmtId="3" fontId="15" fillId="0" borderId="30" xfId="0" applyNumberFormat="1" applyFont="1" applyBorder="1" applyAlignment="1" applyProtection="1">
      <alignment horizontal="right" vertical="top"/>
    </xf>
    <xf numFmtId="3" fontId="15" fillId="0" borderId="15" xfId="0" applyNumberFormat="1" applyFont="1" applyBorder="1" applyAlignment="1" applyProtection="1">
      <alignment vertical="center" wrapText="1"/>
    </xf>
    <xf numFmtId="3" fontId="15" fillId="0" borderId="18" xfId="0" applyNumberFormat="1" applyFont="1" applyBorder="1" applyAlignment="1" applyProtection="1">
      <alignment vertical="top" wrapText="1"/>
    </xf>
    <xf numFmtId="3" fontId="15" fillId="0" borderId="0" xfId="0" applyNumberFormat="1" applyFont="1" applyBorder="1" applyAlignment="1" applyProtection="1">
      <alignment horizontal="right" vertical="top"/>
    </xf>
    <xf numFmtId="0" fontId="15" fillId="0" borderId="31" xfId="0" applyFont="1" applyBorder="1" applyProtection="1"/>
    <xf numFmtId="0" fontId="15" fillId="0" borderId="20" xfId="0" applyFont="1" applyBorder="1" applyProtection="1"/>
    <xf numFmtId="0" fontId="15" fillId="0" borderId="32" xfId="0" applyFont="1" applyBorder="1" applyProtection="1"/>
    <xf numFmtId="3" fontId="15" fillId="0" borderId="21" xfId="0" applyNumberFormat="1" applyFont="1" applyBorder="1" applyAlignment="1" applyProtection="1">
      <alignment horizontal="right"/>
    </xf>
    <xf numFmtId="3" fontId="15" fillId="0" borderId="21" xfId="0" applyNumberFormat="1" applyFont="1" applyBorder="1" applyProtection="1"/>
    <xf numFmtId="3" fontId="15" fillId="0" borderId="20" xfId="0" applyNumberFormat="1" applyFont="1" applyBorder="1" applyProtection="1"/>
    <xf numFmtId="3" fontId="15" fillId="0" borderId="5" xfId="0" applyNumberFormat="1" applyFont="1" applyBorder="1" applyProtection="1"/>
    <xf numFmtId="3" fontId="15" fillId="0" borderId="20" xfId="0" applyNumberFormat="1" applyFont="1" applyBorder="1" applyProtection="1"/>
    <xf numFmtId="3" fontId="15" fillId="0" borderId="5" xfId="0" applyNumberFormat="1" applyFont="1" applyBorder="1" applyProtection="1"/>
    <xf numFmtId="166" fontId="32" fillId="0" borderId="0" xfId="3" applyNumberFormat="1" applyFont="1" applyBorder="1" applyAlignment="1" applyProtection="1">
      <alignment horizontal="left"/>
    </xf>
    <xf numFmtId="0" fontId="33" fillId="0" borderId="0" xfId="0" applyFont="1" applyAlignment="1" applyProtection="1">
      <alignment horizontal="right"/>
    </xf>
    <xf numFmtId="0" fontId="33" fillId="0" borderId="0" xfId="0" applyFont="1" applyAlignment="1" applyProtection="1">
      <alignment horizontal="left"/>
    </xf>
    <xf numFmtId="0" fontId="6" fillId="0" borderId="2" xfId="0" applyFont="1" applyBorder="1" applyAlignment="1" applyProtection="1">
      <alignment horizontal="right"/>
    </xf>
    <xf numFmtId="49" fontId="30" fillId="0" borderId="3" xfId="0" applyNumberFormat="1" applyFont="1" applyBorder="1" applyAlignment="1" applyProtection="1">
      <alignment horizontal="right"/>
    </xf>
    <xf numFmtId="0" fontId="34" fillId="0" borderId="33" xfId="0" applyFont="1" applyBorder="1" applyAlignment="1" applyProtection="1"/>
    <xf numFmtId="0" fontId="4" fillId="0" borderId="34" xfId="0" applyFont="1" applyBorder="1" applyAlignment="1" applyProtection="1"/>
    <xf numFmtId="0" fontId="6" fillId="0" borderId="34" xfId="0" applyFont="1" applyBorder="1" applyProtection="1"/>
    <xf numFmtId="0" fontId="6" fillId="0" borderId="4" xfId="0" applyFont="1" applyBorder="1" applyProtection="1"/>
    <xf numFmtId="0" fontId="6" fillId="0" borderId="5" xfId="0" applyFont="1" applyBorder="1" applyProtection="1"/>
    <xf numFmtId="0" fontId="4" fillId="0" borderId="5" xfId="0" applyFont="1" applyBorder="1" applyAlignment="1" applyProtection="1"/>
    <xf numFmtId="166" fontId="6" fillId="0" borderId="5" xfId="0" applyNumberFormat="1" applyFont="1" applyBorder="1" applyProtection="1"/>
    <xf numFmtId="166" fontId="6" fillId="0" borderId="6" xfId="0" applyNumberFormat="1" applyFont="1" applyBorder="1" applyProtection="1"/>
    <xf numFmtId="0" fontId="14" fillId="0" borderId="0" xfId="0" applyFont="1" applyBorder="1" applyProtection="1"/>
    <xf numFmtId="166" fontId="10" fillId="2" borderId="39" xfId="0" applyNumberFormat="1" applyFont="1" applyFill="1" applyBorder="1" applyAlignment="1" applyProtection="1">
      <alignment horizontal="center" vertical="center" wrapText="1"/>
    </xf>
    <xf numFmtId="166" fontId="10" fillId="2" borderId="40" xfId="0" applyNumberFormat="1" applyFont="1" applyFill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14" fillId="0" borderId="0" xfId="0" applyFont="1" applyBorder="1" applyProtection="1"/>
    <xf numFmtId="0" fontId="13" fillId="0" borderId="0" xfId="0" applyFont="1" applyBorder="1" applyAlignment="1" applyProtection="1">
      <alignment horizontal="center" vertical="center"/>
    </xf>
    <xf numFmtId="168" fontId="13" fillId="0" borderId="41" xfId="1" applyNumberFormat="1" applyFont="1" applyBorder="1" applyAlignment="1" applyProtection="1">
      <alignment vertical="center"/>
    </xf>
    <xf numFmtId="170" fontId="13" fillId="0" borderId="15" xfId="0" applyNumberFormat="1" applyFont="1" applyBorder="1" applyAlignment="1">
      <alignment vertical="center"/>
    </xf>
    <xf numFmtId="168" fontId="13" fillId="0" borderId="42" xfId="1" applyNumberFormat="1" applyFont="1" applyBorder="1" applyAlignment="1" applyProtection="1">
      <alignment vertical="center"/>
    </xf>
    <xf numFmtId="168" fontId="13" fillId="0" borderId="43" xfId="1" applyNumberFormat="1" applyFont="1" applyBorder="1" applyAlignment="1" applyProtection="1">
      <alignment vertical="center"/>
    </xf>
    <xf numFmtId="0" fontId="31" fillId="0" borderId="0" xfId="0" applyFont="1" applyProtection="1"/>
    <xf numFmtId="0" fontId="15" fillId="0" borderId="17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vertical="center"/>
    </xf>
    <xf numFmtId="168" fontId="15" fillId="0" borderId="44" xfId="1" applyNumberFormat="1" applyFont="1" applyBorder="1" applyAlignment="1" applyProtection="1">
      <alignment vertical="center"/>
      <protection locked="0"/>
    </xf>
    <xf numFmtId="170" fontId="15" fillId="0" borderId="15" xfId="0" applyNumberFormat="1" applyFont="1" applyBorder="1" applyAlignment="1">
      <alignment vertical="center"/>
    </xf>
    <xf numFmtId="0" fontId="13" fillId="0" borderId="0" xfId="0" applyFont="1" applyBorder="1" applyAlignment="1" applyProtection="1">
      <alignment horizontal="left" vertical="center"/>
    </xf>
    <xf numFmtId="168" fontId="13" fillId="0" borderId="44" xfId="1" applyNumberFormat="1" applyFont="1" applyBorder="1" applyAlignment="1" applyProtection="1">
      <alignment vertical="center"/>
    </xf>
    <xf numFmtId="170" fontId="13" fillId="0" borderId="44" xfId="0" applyNumberFormat="1" applyFont="1" applyBorder="1" applyAlignment="1">
      <alignment vertical="center"/>
    </xf>
    <xf numFmtId="168" fontId="13" fillId="0" borderId="45" xfId="1" applyNumberFormat="1" applyFont="1" applyBorder="1" applyAlignment="1" applyProtection="1">
      <alignment vertical="center"/>
    </xf>
    <xf numFmtId="168" fontId="15" fillId="0" borderId="30" xfId="1" applyNumberFormat="1" applyFont="1" applyBorder="1" applyAlignment="1" applyProtection="1">
      <alignment vertical="center"/>
      <protection locked="0"/>
    </xf>
    <xf numFmtId="168" fontId="15" fillId="0" borderId="19" xfId="1" applyNumberFormat="1" applyFont="1" applyBorder="1" applyAlignment="1" applyProtection="1">
      <alignment vertical="center"/>
    </xf>
    <xf numFmtId="168" fontId="15" fillId="0" borderId="30" xfId="1" applyNumberFormat="1" applyFont="1" applyBorder="1" applyAlignment="1" applyProtection="1">
      <alignment vertical="center"/>
    </xf>
    <xf numFmtId="168" fontId="15" fillId="0" borderId="46" xfId="1" applyNumberFormat="1" applyFont="1" applyBorder="1" applyAlignment="1" applyProtection="1">
      <alignment vertical="center"/>
    </xf>
    <xf numFmtId="168" fontId="15" fillId="0" borderId="15" xfId="1" applyNumberFormat="1" applyFont="1" applyBorder="1" applyAlignment="1" applyProtection="1">
      <alignment vertical="center"/>
    </xf>
    <xf numFmtId="171" fontId="31" fillId="0" borderId="0" xfId="0" applyNumberFormat="1" applyFont="1" applyProtection="1"/>
    <xf numFmtId="168" fontId="13" fillId="0" borderId="30" xfId="1" applyNumberFormat="1" applyFont="1" applyBorder="1" applyAlignment="1" applyProtection="1">
      <alignment vertical="center"/>
    </xf>
    <xf numFmtId="168" fontId="13" fillId="0" borderId="46" xfId="1" applyNumberFormat="1" applyFont="1" applyBorder="1" applyAlignment="1" applyProtection="1">
      <alignment vertical="center"/>
    </xf>
    <xf numFmtId="168" fontId="13" fillId="0" borderId="47" xfId="1" applyNumberFormat="1" applyFont="1" applyBorder="1" applyAlignment="1" applyProtection="1">
      <alignment vertical="center"/>
    </xf>
    <xf numFmtId="170" fontId="13" fillId="0" borderId="47" xfId="0" applyNumberFormat="1" applyFont="1" applyBorder="1" applyAlignment="1">
      <alignment vertical="center"/>
    </xf>
    <xf numFmtId="0" fontId="15" fillId="0" borderId="0" xfId="0" applyFont="1" applyBorder="1" applyAlignment="1" applyProtection="1">
      <alignment horizontal="left" vertical="center"/>
    </xf>
    <xf numFmtId="168" fontId="13" fillId="0" borderId="46" xfId="1" applyNumberFormat="1" applyFont="1" applyBorder="1" applyAlignment="1" applyProtection="1">
      <alignment vertical="center"/>
      <protection locked="0"/>
    </xf>
    <xf numFmtId="168" fontId="13" fillId="0" borderId="19" xfId="1" applyNumberFormat="1" applyFont="1" applyBorder="1" applyAlignment="1" applyProtection="1">
      <alignment vertical="center"/>
    </xf>
    <xf numFmtId="0" fontId="13" fillId="0" borderId="17" xfId="0" applyFont="1" applyBorder="1" applyAlignment="1" applyProtection="1">
      <alignment vertical="center"/>
    </xf>
    <xf numFmtId="168" fontId="15" fillId="0" borderId="41" xfId="1" applyNumberFormat="1" applyFont="1" applyBorder="1" applyAlignment="1" applyProtection="1">
      <alignment vertical="center"/>
    </xf>
    <xf numFmtId="168" fontId="15" fillId="0" borderId="42" xfId="1" applyNumberFormat="1" applyFont="1" applyBorder="1" applyAlignment="1" applyProtection="1">
      <alignment vertical="center"/>
    </xf>
    <xf numFmtId="172" fontId="15" fillId="0" borderId="0" xfId="0" applyNumberFormat="1" applyFont="1" applyProtection="1"/>
    <xf numFmtId="168" fontId="13" fillId="0" borderId="43" xfId="1" applyNumberFormat="1" applyFont="1" applyBorder="1" applyAlignment="1" applyProtection="1">
      <alignment vertical="center"/>
      <protection locked="0"/>
    </xf>
    <xf numFmtId="0" fontId="31" fillId="0" borderId="0" xfId="0" applyFont="1" applyAlignment="1" applyProtection="1">
      <alignment horizontal="center" vertical="center"/>
    </xf>
    <xf numFmtId="0" fontId="15" fillId="0" borderId="18" xfId="0" applyFont="1" applyBorder="1" applyAlignment="1" applyProtection="1">
      <alignment vertical="center"/>
    </xf>
    <xf numFmtId="0" fontId="36" fillId="0" borderId="0" xfId="0" applyFont="1" applyBorder="1" applyProtection="1"/>
    <xf numFmtId="168" fontId="15" fillId="0" borderId="48" xfId="1" applyNumberFormat="1" applyFont="1" applyBorder="1" applyAlignment="1" applyProtection="1">
      <alignment vertical="center"/>
      <protection locked="0"/>
    </xf>
    <xf numFmtId="168" fontId="15" fillId="0" borderId="49" xfId="1" applyNumberFormat="1" applyFont="1" applyBorder="1" applyAlignment="1" applyProtection="1">
      <alignment vertical="center"/>
      <protection locked="0"/>
    </xf>
    <xf numFmtId="168" fontId="13" fillId="0" borderId="50" xfId="1" applyNumberFormat="1" applyFont="1" applyBorder="1" applyAlignment="1" applyProtection="1">
      <alignment vertical="center"/>
      <protection locked="0"/>
    </xf>
    <xf numFmtId="171" fontId="15" fillId="0" borderId="30" xfId="0" applyNumberFormat="1" applyFont="1" applyBorder="1" applyAlignment="1" applyProtection="1">
      <alignment vertical="center"/>
    </xf>
    <xf numFmtId="171" fontId="15" fillId="0" borderId="46" xfId="0" applyNumberFormat="1" applyFont="1" applyBorder="1" applyAlignment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171" fontId="13" fillId="0" borderId="32" xfId="0" applyNumberFormat="1" applyFont="1" applyBorder="1" applyAlignment="1" applyProtection="1">
      <alignment vertical="center"/>
    </xf>
    <xf numFmtId="171" fontId="13" fillId="0" borderId="51" xfId="0" applyNumberFormat="1" applyFont="1" applyBorder="1" applyAlignment="1" applyProtection="1">
      <alignment vertical="center"/>
    </xf>
    <xf numFmtId="0" fontId="15" fillId="0" borderId="5" xfId="0" applyFont="1" applyBorder="1" applyAlignment="1" applyProtection="1">
      <alignment horizontal="center" vertical="center"/>
    </xf>
    <xf numFmtId="168" fontId="13" fillId="0" borderId="32" xfId="1" applyNumberFormat="1" applyFont="1" applyBorder="1" applyAlignment="1" applyProtection="1">
      <alignment vertical="center"/>
    </xf>
    <xf numFmtId="168" fontId="13" fillId="0" borderId="22" xfId="1" applyNumberFormat="1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center"/>
    </xf>
    <xf numFmtId="166" fontId="13" fillId="0" borderId="0" xfId="0" applyNumberFormat="1" applyFont="1" applyBorder="1" applyAlignment="1" applyProtection="1"/>
    <xf numFmtId="0" fontId="15" fillId="0" borderId="0" xfId="0" applyFont="1" applyBorder="1" applyAlignment="1" applyProtection="1">
      <alignment horizontal="center"/>
    </xf>
    <xf numFmtId="166" fontId="15" fillId="0" borderId="0" xfId="0" applyNumberFormat="1" applyFont="1" applyBorder="1" applyProtection="1"/>
    <xf numFmtId="0" fontId="13" fillId="0" borderId="18" xfId="0" quotePrefix="1" applyFont="1" applyBorder="1" applyAlignment="1" applyProtection="1">
      <alignment horizontal="center" vertical="top"/>
    </xf>
    <xf numFmtId="167" fontId="16" fillId="0" borderId="19" xfId="1" applyNumberFormat="1" applyFont="1" applyBorder="1" applyAlignment="1" applyProtection="1">
      <alignment horizontal="right" vertical="center"/>
      <protection locked="0"/>
    </xf>
    <xf numFmtId="167" fontId="16" fillId="0" borderId="19" xfId="1" applyNumberFormat="1" applyFont="1" applyBorder="1" applyAlignment="1" applyProtection="1">
      <alignment horizontal="right" vertical="center"/>
    </xf>
    <xf numFmtId="167" fontId="15" fillId="5" borderId="15" xfId="2" applyNumberFormat="1" applyFont="1" applyFill="1" applyBorder="1" applyAlignment="1" applyProtection="1">
      <alignment horizontal="right" vertical="center"/>
    </xf>
    <xf numFmtId="167" fontId="15" fillId="5" borderId="19" xfId="2" applyNumberFormat="1" applyFont="1" applyFill="1" applyBorder="1" applyAlignment="1" applyProtection="1">
      <alignment horizontal="right" vertical="center"/>
    </xf>
    <xf numFmtId="167" fontId="16" fillId="6" borderId="15" xfId="1" applyNumberFormat="1" applyFont="1" applyFill="1" applyBorder="1" applyAlignment="1" applyProtection="1">
      <alignment horizontal="right" vertical="center"/>
      <protection locked="0"/>
    </xf>
    <xf numFmtId="167" fontId="16" fillId="6" borderId="19" xfId="1" applyNumberFormat="1" applyFont="1" applyFill="1" applyBorder="1" applyAlignment="1" applyProtection="1">
      <alignment horizontal="right" vertical="center"/>
      <protection locked="0"/>
    </xf>
    <xf numFmtId="167" fontId="16" fillId="6" borderId="15" xfId="1" applyNumberFormat="1" applyFont="1" applyFill="1" applyBorder="1" applyAlignment="1" applyProtection="1">
      <alignment horizontal="right" vertical="center"/>
    </xf>
    <xf numFmtId="166" fontId="13" fillId="0" borderId="23" xfId="3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166" fontId="4" fillId="0" borderId="2" xfId="3" applyNumberFormat="1" applyFont="1" applyBorder="1" applyProtection="1"/>
    <xf numFmtId="166" fontId="10" fillId="2" borderId="7" xfId="3" applyNumberFormat="1" applyFont="1" applyFill="1" applyBorder="1" applyAlignment="1" applyProtection="1">
      <alignment horizontal="center" vertical="center"/>
    </xf>
    <xf numFmtId="166" fontId="10" fillId="2" borderId="9" xfId="3" applyNumberFormat="1" applyFont="1" applyFill="1" applyBorder="1" applyAlignment="1" applyProtection="1">
      <alignment horizontal="center" vertical="center" wrapText="1"/>
    </xf>
    <xf numFmtId="166" fontId="10" fillId="2" borderId="9" xfId="3" applyNumberFormat="1" applyFont="1" applyFill="1" applyBorder="1" applyAlignment="1" applyProtection="1">
      <alignment horizontal="center" vertical="center"/>
    </xf>
    <xf numFmtId="166" fontId="10" fillId="2" borderId="10" xfId="3" applyNumberFormat="1" applyFont="1" applyFill="1" applyBorder="1" applyAlignment="1" applyProtection="1">
      <alignment horizontal="center" vertical="center"/>
    </xf>
    <xf numFmtId="0" fontId="28" fillId="0" borderId="0" xfId="0" applyFont="1" applyBorder="1" applyAlignment="1" applyProtection="1">
      <alignment horizontal="center" vertical="center"/>
    </xf>
    <xf numFmtId="0" fontId="29" fillId="0" borderId="0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vertical="center"/>
    </xf>
    <xf numFmtId="0" fontId="10" fillId="2" borderId="7" xfId="0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166" fontId="10" fillId="2" borderId="14" xfId="0" applyNumberFormat="1" applyFont="1" applyFill="1" applyBorder="1" applyAlignment="1" applyProtection="1">
      <alignment horizontal="center" vertical="center" wrapText="1"/>
    </xf>
    <xf numFmtId="166" fontId="10" fillId="2" borderId="24" xfId="0" applyNumberFormat="1" applyFont="1" applyFill="1" applyBorder="1" applyAlignment="1" applyProtection="1">
      <alignment horizontal="center" vertical="center"/>
    </xf>
    <xf numFmtId="166" fontId="10" fillId="2" borderId="25" xfId="0" applyNumberFormat="1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 vertical="center"/>
    </xf>
    <xf numFmtId="0" fontId="15" fillId="0" borderId="18" xfId="0" applyFont="1" applyBorder="1" applyAlignment="1" applyProtection="1">
      <alignment horizontal="left" vertical="center" wrapText="1"/>
    </xf>
    <xf numFmtId="0" fontId="4" fillId="0" borderId="34" xfId="0" applyFont="1" applyBorder="1" applyAlignment="1" applyProtection="1">
      <alignment horizontal="left"/>
    </xf>
    <xf numFmtId="0" fontId="4" fillId="0" borderId="35" xfId="0" applyFont="1" applyBorder="1" applyAlignment="1" applyProtection="1">
      <alignment horizontal="center"/>
    </xf>
    <xf numFmtId="0" fontId="13" fillId="0" borderId="0" xfId="0" applyFont="1" applyBorder="1" applyAlignment="1" applyProtection="1">
      <alignment horizontal="center" vertical="center"/>
    </xf>
    <xf numFmtId="0" fontId="10" fillId="2" borderId="36" xfId="0" applyFont="1" applyFill="1" applyBorder="1" applyAlignment="1" applyProtection="1">
      <alignment horizontal="center" vertical="center"/>
    </xf>
    <xf numFmtId="166" fontId="10" fillId="2" borderId="37" xfId="0" applyNumberFormat="1" applyFont="1" applyFill="1" applyBorder="1" applyAlignment="1" applyProtection="1">
      <alignment horizontal="center" vertical="center"/>
    </xf>
    <xf numFmtId="0" fontId="10" fillId="2" borderId="9" xfId="0" applyFont="1" applyFill="1" applyBorder="1" applyAlignment="1" applyProtection="1">
      <alignment horizontal="center" vertical="center"/>
    </xf>
    <xf numFmtId="166" fontId="10" fillId="2" borderId="38" xfId="0" applyNumberFormat="1" applyFont="1" applyFill="1" applyBorder="1" applyAlignment="1" applyProtection="1">
      <alignment horizontal="center" vertical="center"/>
    </xf>
  </cellXfs>
  <cellStyles count="5">
    <cellStyle name="Millares" xfId="1" builtinId="3"/>
    <cellStyle name="Millares_Libro1" xfId="2"/>
    <cellStyle name="Normal" xfId="0" builtinId="0"/>
    <cellStyle name="Normal 2" xfId="4"/>
    <cellStyle name="Normal_Calendario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48A54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5B3D7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58ED5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40680</xdr:colOff>
      <xdr:row>0</xdr:row>
      <xdr:rowOff>54360</xdr:rowOff>
    </xdr:from>
    <xdr:to>
      <xdr:col>7</xdr:col>
      <xdr:colOff>403560</xdr:colOff>
      <xdr:row>4</xdr:row>
      <xdr:rowOff>165240</xdr:rowOff>
    </xdr:to>
    <xdr:pic>
      <xdr:nvPicPr>
        <xdr:cNvPr id="2" name="Imagen 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10880" y="54360"/>
          <a:ext cx="3406680" cy="11300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237960</xdr:rowOff>
    </xdr:from>
    <xdr:to>
      <xdr:col>6</xdr:col>
      <xdr:colOff>1352880</xdr:colOff>
      <xdr:row>3</xdr:row>
      <xdr:rowOff>236520</xdr:rowOff>
    </xdr:to>
    <xdr:pic>
      <xdr:nvPicPr>
        <xdr:cNvPr id="3" name="Imagen 4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237960"/>
          <a:ext cx="3356640" cy="1122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416880</xdr:colOff>
      <xdr:row>0</xdr:row>
      <xdr:rowOff>0</xdr:rowOff>
    </xdr:from>
    <xdr:to>
      <xdr:col>19</xdr:col>
      <xdr:colOff>816480</xdr:colOff>
      <xdr:row>3</xdr:row>
      <xdr:rowOff>299520</xdr:rowOff>
    </xdr:to>
    <xdr:pic>
      <xdr:nvPicPr>
        <xdr:cNvPr id="4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3767480" y="0"/>
          <a:ext cx="1337040" cy="1127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38160</xdr:colOff>
      <xdr:row>0</xdr:row>
      <xdr:rowOff>0</xdr:rowOff>
    </xdr:from>
    <xdr:to>
      <xdr:col>7</xdr:col>
      <xdr:colOff>2100600</xdr:colOff>
      <xdr:row>3</xdr:row>
      <xdr:rowOff>289080</xdr:rowOff>
    </xdr:to>
    <xdr:pic>
      <xdr:nvPicPr>
        <xdr:cNvPr id="5" name="Imagen 3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38160" y="0"/>
          <a:ext cx="3300480" cy="111744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2021%20LETY%20CUEVAS\ADECUACIONES%202021\ADECUACIONES%20AUTORIZADAS%202021\2021-9-J2V-13%20TRASP%20A%20MARINA%20JUN-DIC21%20PROP\Downloads\J2T%2013%20Anexos%20Jun-May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endario"/>
      <sheetName val="AFPEE"/>
      <sheetName val="Comparativo FE"/>
    </sheetNames>
    <sheetDataSet>
      <sheetData sheetId="0">
        <row r="5">
          <cell r="T5" t="str">
            <v>Vrs 2021.2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09"/>
  <sheetViews>
    <sheetView tabSelected="1" zoomScaleNormal="100" workbookViewId="0">
      <selection activeCell="I32" sqref="I32"/>
    </sheetView>
  </sheetViews>
  <sheetFormatPr baseColWidth="10" defaultColWidth="27.140625" defaultRowHeight="15" x14ac:dyDescent="0.25"/>
  <cols>
    <col min="1" max="1" width="1" style="1" customWidth="1"/>
    <col min="2" max="2" width="0.85546875" style="1" customWidth="1"/>
    <col min="3" max="4" width="2.28515625" style="1" customWidth="1"/>
    <col min="5" max="5" width="37.7109375" style="1" customWidth="1"/>
    <col min="6" max="6" width="15.42578125" style="1" hidden="1" customWidth="1"/>
    <col min="7" max="7" width="16.85546875" style="1" hidden="1" customWidth="1"/>
    <col min="8" max="8" width="19.42578125" style="1" customWidth="1"/>
    <col min="9" max="9" width="17.5703125" style="1" customWidth="1"/>
    <col min="10" max="14" width="17.28515625" style="1" customWidth="1"/>
    <col min="15" max="15" width="17.140625" style="1" customWidth="1"/>
    <col min="16" max="19" width="17.28515625" style="1" customWidth="1"/>
    <col min="20" max="20" width="18.140625" style="1" customWidth="1"/>
    <col min="21" max="256" width="27.140625" style="1"/>
    <col min="257" max="257" width="1" style="1" customWidth="1"/>
    <col min="258" max="258" width="0.85546875" style="1" customWidth="1"/>
    <col min="259" max="260" width="2.28515625" style="1" customWidth="1"/>
    <col min="261" max="261" width="37.7109375" style="1" customWidth="1"/>
    <col min="262" max="263" width="11.5703125" style="1" hidden="1" customWidth="1"/>
    <col min="264" max="264" width="19.42578125" style="1" customWidth="1"/>
    <col min="265" max="270" width="17.28515625" style="1" customWidth="1"/>
    <col min="271" max="271" width="17.140625" style="1" customWidth="1"/>
    <col min="272" max="275" width="17.28515625" style="1" customWidth="1"/>
    <col min="276" max="276" width="18.140625" style="1" customWidth="1"/>
    <col min="277" max="512" width="27.140625" style="1"/>
    <col min="513" max="513" width="1" style="1" customWidth="1"/>
    <col min="514" max="514" width="0.85546875" style="1" customWidth="1"/>
    <col min="515" max="516" width="2.28515625" style="1" customWidth="1"/>
    <col min="517" max="517" width="37.7109375" style="1" customWidth="1"/>
    <col min="518" max="519" width="11.5703125" style="1" hidden="1" customWidth="1"/>
    <col min="520" max="520" width="19.42578125" style="1" customWidth="1"/>
    <col min="521" max="526" width="17.28515625" style="1" customWidth="1"/>
    <col min="527" max="527" width="17.140625" style="1" customWidth="1"/>
    <col min="528" max="531" width="17.28515625" style="1" customWidth="1"/>
    <col min="532" max="532" width="18.140625" style="1" customWidth="1"/>
    <col min="533" max="768" width="27.140625" style="1"/>
    <col min="769" max="769" width="1" style="1" customWidth="1"/>
    <col min="770" max="770" width="0.85546875" style="1" customWidth="1"/>
    <col min="771" max="772" width="2.28515625" style="1" customWidth="1"/>
    <col min="773" max="773" width="37.7109375" style="1" customWidth="1"/>
    <col min="774" max="775" width="11.5703125" style="1" hidden="1" customWidth="1"/>
    <col min="776" max="776" width="19.42578125" style="1" customWidth="1"/>
    <col min="777" max="782" width="17.28515625" style="1" customWidth="1"/>
    <col min="783" max="783" width="17.140625" style="1" customWidth="1"/>
    <col min="784" max="787" width="17.28515625" style="1" customWidth="1"/>
    <col min="788" max="788" width="18.140625" style="1" customWidth="1"/>
    <col min="789" max="1025" width="27.140625" style="1"/>
  </cols>
  <sheetData>
    <row r="1" spans="1:20" s="2" customFormat="1" ht="21.75" customHeight="1" x14ac:dyDescent="0.35">
      <c r="B1" s="342" t="s">
        <v>203</v>
      </c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  <c r="O1" s="342"/>
      <c r="P1" s="342"/>
      <c r="Q1" s="342"/>
      <c r="R1" s="342"/>
      <c r="S1" s="342"/>
      <c r="T1" s="342"/>
    </row>
    <row r="2" spans="1:20" s="4" customFormat="1" ht="21.75" customHeight="1" x14ac:dyDescent="0.25">
      <c r="A2" s="3"/>
      <c r="B2" s="342" t="s">
        <v>0</v>
      </c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O2" s="342"/>
      <c r="P2" s="342"/>
      <c r="Q2" s="342"/>
      <c r="R2" s="342"/>
      <c r="S2" s="342"/>
      <c r="T2" s="342"/>
    </row>
    <row r="3" spans="1:20" s="4" customFormat="1" ht="21.75" customHeight="1" x14ac:dyDescent="0.25">
      <c r="A3" s="3"/>
      <c r="B3" s="342" t="s">
        <v>1</v>
      </c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  <c r="T3" s="342"/>
    </row>
    <row r="4" spans="1:20" s="4" customFormat="1" ht="15" customHeight="1" x14ac:dyDescent="0.25">
      <c r="A4" s="3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1:20" s="7" customFormat="1" ht="20.100000000000001" customHeight="1" x14ac:dyDescent="0.4">
      <c r="B5" s="8"/>
      <c r="C5" s="9"/>
      <c r="D5" s="9"/>
      <c r="E5" s="10"/>
      <c r="F5" s="10"/>
      <c r="G5" s="10"/>
      <c r="H5" s="11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3"/>
    </row>
    <row r="6" spans="1:20" s="14" customFormat="1" ht="27.75" customHeight="1" x14ac:dyDescent="0.4">
      <c r="B6" s="15"/>
      <c r="C6" s="16"/>
      <c r="D6" s="17"/>
      <c r="E6" s="18" t="s">
        <v>2</v>
      </c>
      <c r="F6" s="16"/>
      <c r="G6" s="16"/>
      <c r="H6" s="19" t="s">
        <v>70</v>
      </c>
      <c r="I6" s="343" t="e">
        <f>VLOOKUP(H6,H90:I105,2,0)</f>
        <v>#N/A</v>
      </c>
      <c r="J6" s="343"/>
      <c r="K6" s="343"/>
      <c r="L6" s="343"/>
      <c r="M6" s="343"/>
      <c r="N6" s="343"/>
      <c r="O6" s="343"/>
      <c r="P6" s="20" t="s">
        <v>4</v>
      </c>
      <c r="Q6" s="16"/>
      <c r="R6" s="16"/>
      <c r="S6" s="16"/>
      <c r="T6" s="21"/>
    </row>
    <row r="7" spans="1:20" s="14" customFormat="1" ht="15.75" customHeight="1" x14ac:dyDescent="0.4">
      <c r="B7" s="22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4"/>
    </row>
    <row r="8" spans="1:20" s="14" customFormat="1" ht="18" x14ac:dyDescent="0.35"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</row>
    <row r="9" spans="1:20" ht="15" customHeight="1" x14ac:dyDescent="0.25">
      <c r="B9" s="344" t="s">
        <v>5</v>
      </c>
      <c r="C9" s="344"/>
      <c r="D9" s="344"/>
      <c r="E9" s="344"/>
      <c r="F9" s="26"/>
      <c r="G9" s="26"/>
      <c r="H9" s="345" t="s">
        <v>6</v>
      </c>
      <c r="I9" s="346" t="s">
        <v>7</v>
      </c>
      <c r="J9" s="346" t="s">
        <v>8</v>
      </c>
      <c r="K9" s="346" t="s">
        <v>9</v>
      </c>
      <c r="L9" s="346" t="s">
        <v>10</v>
      </c>
      <c r="M9" s="346" t="s">
        <v>11</v>
      </c>
      <c r="N9" s="346" t="s">
        <v>12</v>
      </c>
      <c r="O9" s="346" t="s">
        <v>13</v>
      </c>
      <c r="P9" s="346" t="s">
        <v>14</v>
      </c>
      <c r="Q9" s="346" t="s">
        <v>15</v>
      </c>
      <c r="R9" s="346" t="s">
        <v>16</v>
      </c>
      <c r="S9" s="346" t="s">
        <v>17</v>
      </c>
      <c r="T9" s="347" t="s">
        <v>18</v>
      </c>
    </row>
    <row r="10" spans="1:20" x14ac:dyDescent="0.25">
      <c r="B10" s="344"/>
      <c r="C10" s="344"/>
      <c r="D10" s="344"/>
      <c r="E10" s="344"/>
      <c r="F10" s="27"/>
      <c r="G10" s="27"/>
      <c r="H10" s="345"/>
      <c r="I10" s="346"/>
      <c r="J10" s="346"/>
      <c r="K10" s="346"/>
      <c r="L10" s="346"/>
      <c r="M10" s="346"/>
      <c r="N10" s="346"/>
      <c r="O10" s="346"/>
      <c r="P10" s="346"/>
      <c r="Q10" s="346"/>
      <c r="R10" s="346"/>
      <c r="S10" s="346"/>
      <c r="T10" s="347"/>
    </row>
    <row r="11" spans="1:20" x14ac:dyDescent="0.25">
      <c r="B11" s="344"/>
      <c r="C11" s="344"/>
      <c r="D11" s="344"/>
      <c r="E11" s="344"/>
      <c r="F11" s="28"/>
      <c r="G11" s="28"/>
      <c r="H11" s="345"/>
      <c r="I11" s="346"/>
      <c r="J11" s="346"/>
      <c r="K11" s="346"/>
      <c r="L11" s="346"/>
      <c r="M11" s="346"/>
      <c r="N11" s="346"/>
      <c r="O11" s="346"/>
      <c r="P11" s="346"/>
      <c r="Q11" s="346"/>
      <c r="R11" s="346"/>
      <c r="S11" s="346"/>
      <c r="T11" s="347"/>
    </row>
    <row r="12" spans="1:20" s="29" customFormat="1" hidden="1" x14ac:dyDescent="0.25">
      <c r="B12" s="30"/>
      <c r="C12" s="31"/>
      <c r="D12" s="31"/>
      <c r="E12" s="32"/>
      <c r="F12" s="33"/>
      <c r="G12" s="33"/>
      <c r="H12" s="33"/>
      <c r="I12" s="34"/>
      <c r="J12" s="33"/>
      <c r="K12" s="33"/>
      <c r="L12" s="35"/>
      <c r="M12" s="35"/>
      <c r="N12" s="36"/>
      <c r="O12" s="35"/>
      <c r="P12" s="35"/>
      <c r="Q12" s="35"/>
      <c r="R12" s="35"/>
      <c r="S12" s="35"/>
      <c r="T12" s="37"/>
    </row>
    <row r="13" spans="1:20" s="38" customFormat="1" ht="18" x14ac:dyDescent="0.25">
      <c r="B13" s="39"/>
      <c r="C13" s="40" t="s">
        <v>19</v>
      </c>
      <c r="D13" s="40"/>
      <c r="E13" s="41"/>
      <c r="F13" s="42"/>
      <c r="G13" s="42"/>
      <c r="H13" s="36">
        <f t="shared" ref="H13:T13" si="0">+H14+H17+H20+H24</f>
        <v>349805210</v>
      </c>
      <c r="I13" s="36">
        <f t="shared" si="0"/>
        <v>28853266</v>
      </c>
      <c r="J13" s="36">
        <f t="shared" si="0"/>
        <v>28529334</v>
      </c>
      <c r="K13" s="36">
        <f t="shared" si="0"/>
        <v>28372765</v>
      </c>
      <c r="L13" s="36">
        <f t="shared" si="0"/>
        <v>29287936</v>
      </c>
      <c r="M13" s="36">
        <f t="shared" si="0"/>
        <v>29413941</v>
      </c>
      <c r="N13" s="36">
        <f t="shared" si="0"/>
        <v>29269350</v>
      </c>
      <c r="O13" s="36">
        <f t="shared" si="0"/>
        <v>29685753</v>
      </c>
      <c r="P13" s="36">
        <f t="shared" si="0"/>
        <v>30005126</v>
      </c>
      <c r="Q13" s="36">
        <f t="shared" si="0"/>
        <v>29949745</v>
      </c>
      <c r="R13" s="36">
        <f t="shared" si="0"/>
        <v>27949813</v>
      </c>
      <c r="S13" s="36">
        <f t="shared" si="0"/>
        <v>28760245</v>
      </c>
      <c r="T13" s="43">
        <f t="shared" si="0"/>
        <v>29727936</v>
      </c>
    </row>
    <row r="14" spans="1:20" s="44" customFormat="1" ht="18" x14ac:dyDescent="0.25">
      <c r="B14" s="45" t="s">
        <v>20</v>
      </c>
      <c r="C14" s="46"/>
      <c r="D14" s="40" t="s">
        <v>21</v>
      </c>
      <c r="E14" s="41"/>
      <c r="F14" s="42"/>
      <c r="G14" s="42"/>
      <c r="H14" s="47">
        <f t="shared" ref="H14:T14" si="1">+H15+H16</f>
        <v>0</v>
      </c>
      <c r="I14" s="47">
        <f t="shared" si="1"/>
        <v>0</v>
      </c>
      <c r="J14" s="47">
        <f t="shared" si="1"/>
        <v>0</v>
      </c>
      <c r="K14" s="47">
        <f t="shared" si="1"/>
        <v>0</v>
      </c>
      <c r="L14" s="47">
        <f t="shared" si="1"/>
        <v>0</v>
      </c>
      <c r="M14" s="47">
        <f t="shared" si="1"/>
        <v>0</v>
      </c>
      <c r="N14" s="47">
        <f t="shared" si="1"/>
        <v>0</v>
      </c>
      <c r="O14" s="47">
        <f t="shared" si="1"/>
        <v>0</v>
      </c>
      <c r="P14" s="47">
        <f t="shared" si="1"/>
        <v>0</v>
      </c>
      <c r="Q14" s="47">
        <f t="shared" si="1"/>
        <v>0</v>
      </c>
      <c r="R14" s="47">
        <f t="shared" si="1"/>
        <v>0</v>
      </c>
      <c r="S14" s="47">
        <f t="shared" si="1"/>
        <v>0</v>
      </c>
      <c r="T14" s="48">
        <f t="shared" si="1"/>
        <v>0</v>
      </c>
    </row>
    <row r="15" spans="1:20" s="38" customFormat="1" ht="18" x14ac:dyDescent="0.25">
      <c r="B15" s="49"/>
      <c r="C15" s="50"/>
      <c r="D15" s="51"/>
      <c r="E15" s="52" t="s">
        <v>22</v>
      </c>
      <c r="F15" s="53"/>
      <c r="G15" s="53"/>
      <c r="H15" s="54">
        <f>SUM(I15:T15)</f>
        <v>0</v>
      </c>
      <c r="I15" s="55">
        <v>0</v>
      </c>
      <c r="J15" s="55">
        <v>0</v>
      </c>
      <c r="K15" s="55">
        <v>0</v>
      </c>
      <c r="L15" s="55">
        <v>0</v>
      </c>
      <c r="M15" s="55">
        <v>0</v>
      </c>
      <c r="N15" s="55">
        <v>0</v>
      </c>
      <c r="O15" s="55">
        <v>0</v>
      </c>
      <c r="P15" s="55">
        <v>0</v>
      </c>
      <c r="Q15" s="55">
        <v>0</v>
      </c>
      <c r="R15" s="55">
        <v>0</v>
      </c>
      <c r="S15" s="55">
        <v>0</v>
      </c>
      <c r="T15" s="56">
        <v>0</v>
      </c>
    </row>
    <row r="16" spans="1:20" s="38" customFormat="1" ht="18" x14ac:dyDescent="0.25">
      <c r="B16" s="49"/>
      <c r="C16" s="50"/>
      <c r="D16" s="57"/>
      <c r="E16" s="52" t="s">
        <v>23</v>
      </c>
      <c r="F16" s="53"/>
      <c r="G16" s="53"/>
      <c r="H16" s="54">
        <f>SUM(I16:T16)</f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55">
        <v>0</v>
      </c>
      <c r="Q16" s="55">
        <v>0</v>
      </c>
      <c r="R16" s="55">
        <v>0</v>
      </c>
      <c r="S16" s="55">
        <v>0</v>
      </c>
      <c r="T16" s="56">
        <v>0</v>
      </c>
    </row>
    <row r="17" spans="2:20" s="44" customFormat="1" ht="18" x14ac:dyDescent="0.25">
      <c r="B17" s="45"/>
      <c r="C17" s="46"/>
      <c r="D17" s="40" t="s">
        <v>24</v>
      </c>
      <c r="E17" s="41"/>
      <c r="F17" s="42"/>
      <c r="G17" s="42"/>
      <c r="H17" s="36">
        <f>SUM(I17:T17)</f>
        <v>341528682</v>
      </c>
      <c r="I17" s="36">
        <f t="shared" ref="I17:T17" si="2">+I18+I19</f>
        <v>28163622</v>
      </c>
      <c r="J17" s="36">
        <f t="shared" si="2"/>
        <v>27839490</v>
      </c>
      <c r="K17" s="36">
        <f t="shared" si="2"/>
        <v>27683121</v>
      </c>
      <c r="L17" s="36">
        <f t="shared" si="2"/>
        <v>28597892</v>
      </c>
      <c r="M17" s="36">
        <f t="shared" si="2"/>
        <v>28724297</v>
      </c>
      <c r="N17" s="36">
        <f t="shared" si="2"/>
        <v>28579506</v>
      </c>
      <c r="O17" s="36">
        <f t="shared" si="2"/>
        <v>28996109</v>
      </c>
      <c r="P17" s="36">
        <f t="shared" si="2"/>
        <v>29315482</v>
      </c>
      <c r="Q17" s="36">
        <f t="shared" si="2"/>
        <v>29260101</v>
      </c>
      <c r="R17" s="36">
        <f t="shared" si="2"/>
        <v>27260169</v>
      </c>
      <c r="S17" s="36">
        <f t="shared" si="2"/>
        <v>28070601</v>
      </c>
      <c r="T17" s="43">
        <f t="shared" si="2"/>
        <v>29038292</v>
      </c>
    </row>
    <row r="18" spans="2:20" s="38" customFormat="1" ht="18" x14ac:dyDescent="0.25">
      <c r="B18" s="49"/>
      <c r="C18" s="50"/>
      <c r="D18" s="51"/>
      <c r="E18" s="52" t="s">
        <v>22</v>
      </c>
      <c r="F18" s="53"/>
      <c r="G18" s="53"/>
      <c r="H18" s="54">
        <f>SUM(I18:T18)</f>
        <v>341528682</v>
      </c>
      <c r="I18" s="58">
        <v>28163622</v>
      </c>
      <c r="J18" s="58">
        <v>27839490</v>
      </c>
      <c r="K18" s="58">
        <v>27683121</v>
      </c>
      <c r="L18" s="58">
        <v>28597892</v>
      </c>
      <c r="M18" s="58">
        <v>28724297</v>
      </c>
      <c r="N18" s="58">
        <v>28579506</v>
      </c>
      <c r="O18" s="58">
        <v>28996109</v>
      </c>
      <c r="P18" s="58">
        <v>29315482</v>
      </c>
      <c r="Q18" s="58">
        <v>29260101</v>
      </c>
      <c r="R18" s="58">
        <v>27260169</v>
      </c>
      <c r="S18" s="58">
        <v>28070601</v>
      </c>
      <c r="T18" s="59">
        <v>29038292</v>
      </c>
    </row>
    <row r="19" spans="2:20" s="38" customFormat="1" ht="18" x14ac:dyDescent="0.25">
      <c r="B19" s="49"/>
      <c r="C19" s="50"/>
      <c r="D19" s="57"/>
      <c r="E19" s="52" t="s">
        <v>23</v>
      </c>
      <c r="F19" s="53"/>
      <c r="G19" s="53"/>
      <c r="H19" s="54">
        <v>0</v>
      </c>
      <c r="I19" s="55">
        <v>0</v>
      </c>
      <c r="J19" s="55">
        <v>0</v>
      </c>
      <c r="K19" s="55">
        <v>0</v>
      </c>
      <c r="L19" s="55">
        <v>0</v>
      </c>
      <c r="M19" s="55">
        <v>0</v>
      </c>
      <c r="N19" s="55">
        <v>0</v>
      </c>
      <c r="O19" s="55">
        <v>0</v>
      </c>
      <c r="P19" s="55">
        <v>0</v>
      </c>
      <c r="Q19" s="55">
        <v>0</v>
      </c>
      <c r="R19" s="55">
        <v>0</v>
      </c>
      <c r="S19" s="55">
        <v>0</v>
      </c>
      <c r="T19" s="56">
        <v>0</v>
      </c>
    </row>
    <row r="20" spans="2:20" s="60" customFormat="1" x14ac:dyDescent="0.25">
      <c r="B20" s="61"/>
      <c r="C20" s="40"/>
      <c r="D20" s="40" t="s">
        <v>25</v>
      </c>
      <c r="E20" s="41"/>
      <c r="F20" s="42"/>
      <c r="G20" s="42"/>
      <c r="H20" s="36">
        <f>SUM(I20:T20)</f>
        <v>8276528</v>
      </c>
      <c r="I20" s="36">
        <f t="shared" ref="I20:T20" si="3">+I21+I23</f>
        <v>689644</v>
      </c>
      <c r="J20" s="36">
        <f t="shared" si="3"/>
        <v>689844</v>
      </c>
      <c r="K20" s="36">
        <f t="shared" si="3"/>
        <v>689644</v>
      </c>
      <c r="L20" s="36">
        <f t="shared" si="3"/>
        <v>690044</v>
      </c>
      <c r="M20" s="36">
        <f t="shared" si="3"/>
        <v>689644</v>
      </c>
      <c r="N20" s="36">
        <f t="shared" si="3"/>
        <v>689844</v>
      </c>
      <c r="O20" s="36">
        <f t="shared" si="3"/>
        <v>689644</v>
      </c>
      <c r="P20" s="36">
        <f t="shared" si="3"/>
        <v>689644</v>
      </c>
      <c r="Q20" s="36">
        <f t="shared" si="3"/>
        <v>689644</v>
      </c>
      <c r="R20" s="36">
        <f t="shared" si="3"/>
        <v>689644</v>
      </c>
      <c r="S20" s="36">
        <f t="shared" si="3"/>
        <v>689644</v>
      </c>
      <c r="T20" s="43">
        <f t="shared" si="3"/>
        <v>689644</v>
      </c>
    </row>
    <row r="21" spans="2:20" s="62" customFormat="1" x14ac:dyDescent="0.25">
      <c r="B21" s="63"/>
      <c r="C21" s="64"/>
      <c r="D21" s="65"/>
      <c r="E21" s="52" t="s">
        <v>26</v>
      </c>
      <c r="F21" s="53"/>
      <c r="G21" s="53"/>
      <c r="H21" s="54">
        <f>SUM(I21:T21)</f>
        <v>7916528</v>
      </c>
      <c r="I21" s="55">
        <v>659644</v>
      </c>
      <c r="J21" s="55">
        <v>659844</v>
      </c>
      <c r="K21" s="55">
        <v>659644</v>
      </c>
      <c r="L21" s="55">
        <v>660044</v>
      </c>
      <c r="M21" s="55">
        <v>659644</v>
      </c>
      <c r="N21" s="55">
        <v>659844</v>
      </c>
      <c r="O21" s="55">
        <v>659644</v>
      </c>
      <c r="P21" s="55">
        <v>659644</v>
      </c>
      <c r="Q21" s="55">
        <v>659644</v>
      </c>
      <c r="R21" s="55">
        <v>659644</v>
      </c>
      <c r="S21" s="55">
        <v>659644</v>
      </c>
      <c r="T21" s="56">
        <v>659644</v>
      </c>
    </row>
    <row r="22" spans="2:20" s="62" customFormat="1" x14ac:dyDescent="0.25">
      <c r="B22" s="63"/>
      <c r="C22" s="64"/>
      <c r="D22" s="65"/>
      <c r="E22" s="52" t="s">
        <v>27</v>
      </c>
      <c r="F22" s="53"/>
      <c r="G22" s="53"/>
      <c r="H22" s="54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6"/>
    </row>
    <row r="23" spans="2:20" s="62" customFormat="1" x14ac:dyDescent="0.25">
      <c r="B23" s="63"/>
      <c r="C23" s="64"/>
      <c r="D23" s="65"/>
      <c r="E23" s="52" t="s">
        <v>28</v>
      </c>
      <c r="F23" s="53"/>
      <c r="G23" s="53"/>
      <c r="H23" s="54">
        <f>SUM(I23:T23)</f>
        <v>360000</v>
      </c>
      <c r="I23" s="58">
        <v>30000</v>
      </c>
      <c r="J23" s="58">
        <v>30000</v>
      </c>
      <c r="K23" s="58">
        <v>30000</v>
      </c>
      <c r="L23" s="58">
        <v>30000</v>
      </c>
      <c r="M23" s="58">
        <v>30000</v>
      </c>
      <c r="N23" s="58">
        <v>30000</v>
      </c>
      <c r="O23" s="58">
        <v>30000</v>
      </c>
      <c r="P23" s="58">
        <v>30000</v>
      </c>
      <c r="Q23" s="58">
        <v>30000</v>
      </c>
      <c r="R23" s="58">
        <v>30000</v>
      </c>
      <c r="S23" s="58">
        <v>30000</v>
      </c>
      <c r="T23" s="59">
        <v>30000</v>
      </c>
    </row>
    <row r="24" spans="2:20" s="60" customFormat="1" x14ac:dyDescent="0.25">
      <c r="B24" s="61"/>
      <c r="C24" s="40"/>
      <c r="D24" s="40" t="s">
        <v>29</v>
      </c>
      <c r="E24" s="41"/>
      <c r="F24" s="42"/>
      <c r="G24" s="42"/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43">
        <v>0</v>
      </c>
    </row>
    <row r="25" spans="2:20" s="62" customFormat="1" x14ac:dyDescent="0.25">
      <c r="B25" s="63"/>
      <c r="C25" s="64"/>
      <c r="D25" s="65"/>
      <c r="E25" s="66" t="s">
        <v>30</v>
      </c>
      <c r="F25" s="67"/>
      <c r="G25" s="67"/>
      <c r="H25" s="68">
        <f>SUM(I25:T25)</f>
        <v>0</v>
      </c>
      <c r="I25" s="69">
        <v>0</v>
      </c>
      <c r="J25" s="69">
        <v>0</v>
      </c>
      <c r="K25" s="69">
        <v>0</v>
      </c>
      <c r="L25" s="69">
        <v>0</v>
      </c>
      <c r="M25" s="69">
        <v>0</v>
      </c>
      <c r="N25" s="69">
        <v>0</v>
      </c>
      <c r="O25" s="69">
        <v>0</v>
      </c>
      <c r="P25" s="69">
        <v>0</v>
      </c>
      <c r="Q25" s="69">
        <v>0</v>
      </c>
      <c r="R25" s="69">
        <v>0</v>
      </c>
      <c r="S25" s="69">
        <v>0</v>
      </c>
      <c r="T25" s="70">
        <v>0</v>
      </c>
    </row>
    <row r="26" spans="2:20" s="62" customFormat="1" x14ac:dyDescent="0.25">
      <c r="B26" s="63"/>
      <c r="C26" s="64"/>
      <c r="D26" s="65"/>
      <c r="E26" s="66" t="s">
        <v>31</v>
      </c>
      <c r="F26" s="67"/>
      <c r="G26" s="67"/>
      <c r="H26" s="68">
        <f>SUM(I26:T26)</f>
        <v>0</v>
      </c>
      <c r="I26" s="69">
        <v>0</v>
      </c>
      <c r="J26" s="69">
        <v>0</v>
      </c>
      <c r="K26" s="69">
        <v>0</v>
      </c>
      <c r="L26" s="69">
        <v>0</v>
      </c>
      <c r="M26" s="69">
        <v>0</v>
      </c>
      <c r="N26" s="69">
        <v>0</v>
      </c>
      <c r="O26" s="69">
        <v>0</v>
      </c>
      <c r="P26" s="69">
        <v>0</v>
      </c>
      <c r="Q26" s="69">
        <v>0</v>
      </c>
      <c r="R26" s="69">
        <v>0</v>
      </c>
      <c r="S26" s="69">
        <v>0</v>
      </c>
      <c r="T26" s="70">
        <v>0</v>
      </c>
    </row>
    <row r="27" spans="2:20" s="71" customFormat="1" x14ac:dyDescent="0.3">
      <c r="B27" s="72"/>
      <c r="C27" s="73"/>
      <c r="D27" s="73"/>
      <c r="E27" s="74"/>
      <c r="F27" s="75"/>
      <c r="G27" s="75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7"/>
    </row>
    <row r="28" spans="2:20" s="62" customFormat="1" x14ac:dyDescent="0.25">
      <c r="B28" s="78"/>
      <c r="C28" s="40" t="s">
        <v>32</v>
      </c>
      <c r="D28" s="40"/>
      <c r="E28" s="41"/>
      <c r="F28" s="42"/>
      <c r="G28" s="42"/>
      <c r="H28" s="36">
        <f t="shared" ref="H28:T28" si="4">+H30+H36+H40+H41</f>
        <v>349805210</v>
      </c>
      <c r="I28" s="36">
        <f t="shared" si="4"/>
        <v>20232655</v>
      </c>
      <c r="J28" s="36">
        <f t="shared" si="4"/>
        <v>17099826</v>
      </c>
      <c r="K28" s="36">
        <f t="shared" si="4"/>
        <v>21232765</v>
      </c>
      <c r="L28" s="36">
        <f t="shared" si="4"/>
        <v>24147936</v>
      </c>
      <c r="M28" s="36">
        <f t="shared" si="4"/>
        <v>19273941</v>
      </c>
      <c r="N28" s="36">
        <f t="shared" si="4"/>
        <v>28563640</v>
      </c>
      <c r="O28" s="36">
        <f t="shared" si="4"/>
        <v>27276839</v>
      </c>
      <c r="P28" s="36">
        <f t="shared" si="4"/>
        <v>31522762</v>
      </c>
      <c r="Q28" s="36">
        <f t="shared" si="4"/>
        <v>38147742</v>
      </c>
      <c r="R28" s="36">
        <f t="shared" si="4"/>
        <v>42285201</v>
      </c>
      <c r="S28" s="36">
        <f t="shared" si="4"/>
        <v>38491952</v>
      </c>
      <c r="T28" s="43">
        <f t="shared" si="4"/>
        <v>41529951</v>
      </c>
    </row>
    <row r="29" spans="2:20" s="71" customFormat="1" x14ac:dyDescent="0.3">
      <c r="B29" s="72"/>
      <c r="C29" s="79"/>
      <c r="D29" s="79"/>
      <c r="E29" s="80"/>
      <c r="F29" s="81"/>
      <c r="G29" s="81"/>
      <c r="H29" s="82"/>
      <c r="I29" s="83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4"/>
    </row>
    <row r="30" spans="2:20" s="60" customFormat="1" x14ac:dyDescent="0.25">
      <c r="B30" s="61"/>
      <c r="C30" s="40" t="s">
        <v>33</v>
      </c>
      <c r="D30" s="40"/>
      <c r="E30" s="41"/>
      <c r="F30" s="42"/>
      <c r="G30" s="42"/>
      <c r="H30" s="36">
        <f>+H31+H32+H35</f>
        <v>294805210</v>
      </c>
      <c r="I30" s="36">
        <f>I31+I32+I35</f>
        <v>20232655</v>
      </c>
      <c r="J30" s="36">
        <f t="shared" ref="J30:T30" si="5">+J31+J32+J35</f>
        <v>17099826</v>
      </c>
      <c r="K30" s="36">
        <f t="shared" si="5"/>
        <v>21232765</v>
      </c>
      <c r="L30" s="36">
        <f t="shared" si="5"/>
        <v>24147936</v>
      </c>
      <c r="M30" s="36">
        <f t="shared" si="5"/>
        <v>19273941</v>
      </c>
      <c r="N30" s="36">
        <f t="shared" si="5"/>
        <v>28563640</v>
      </c>
      <c r="O30" s="36">
        <f t="shared" si="5"/>
        <v>27276839</v>
      </c>
      <c r="P30" s="36">
        <f t="shared" si="5"/>
        <v>26522762</v>
      </c>
      <c r="Q30" s="36">
        <f t="shared" si="5"/>
        <v>23147742</v>
      </c>
      <c r="R30" s="36">
        <f t="shared" si="5"/>
        <v>32285201</v>
      </c>
      <c r="S30" s="36">
        <f t="shared" si="5"/>
        <v>25491952</v>
      </c>
      <c r="T30" s="43">
        <f t="shared" si="5"/>
        <v>29529951</v>
      </c>
    </row>
    <row r="31" spans="2:20" s="62" customFormat="1" x14ac:dyDescent="0.25">
      <c r="B31" s="63"/>
      <c r="C31" s="64"/>
      <c r="D31" s="65"/>
      <c r="E31" s="66" t="s">
        <v>34</v>
      </c>
      <c r="F31" s="85">
        <v>37705836</v>
      </c>
      <c r="G31" s="85">
        <v>0</v>
      </c>
      <c r="H31" s="68">
        <f>SUM(I31:T31)</f>
        <v>26086057</v>
      </c>
      <c r="I31" s="86">
        <v>1998817</v>
      </c>
      <c r="J31" s="86">
        <v>1893903</v>
      </c>
      <c r="K31" s="86">
        <v>1998793</v>
      </c>
      <c r="L31" s="86">
        <v>2062417</v>
      </c>
      <c r="M31" s="86">
        <v>2119953</v>
      </c>
      <c r="N31" s="86">
        <v>1893903</v>
      </c>
      <c r="O31" s="86">
        <v>1998793</v>
      </c>
      <c r="P31" s="86">
        <v>1893903</v>
      </c>
      <c r="Q31" s="86">
        <v>1998793</v>
      </c>
      <c r="R31" s="86">
        <v>2606681</v>
      </c>
      <c r="S31" s="86">
        <v>2631645</v>
      </c>
      <c r="T31" s="87">
        <v>2988456</v>
      </c>
    </row>
    <row r="32" spans="2:20" s="62" customFormat="1" x14ac:dyDescent="0.25">
      <c r="B32" s="63"/>
      <c r="C32" s="64"/>
      <c r="D32" s="65"/>
      <c r="E32" s="66" t="s">
        <v>35</v>
      </c>
      <c r="F32" s="85"/>
      <c r="G32" s="85"/>
      <c r="H32" s="68">
        <f t="shared" ref="H32:T32" si="6">+H33+H34</f>
        <v>265169153</v>
      </c>
      <c r="I32" s="336">
        <f t="shared" si="6"/>
        <v>18229671</v>
      </c>
      <c r="J32" s="336">
        <f t="shared" si="6"/>
        <v>15051756</v>
      </c>
      <c r="K32" s="336">
        <f t="shared" si="6"/>
        <v>19229805</v>
      </c>
      <c r="L32" s="336">
        <f t="shared" si="6"/>
        <v>18926352</v>
      </c>
      <c r="M32" s="336">
        <f t="shared" si="6"/>
        <v>17149821</v>
      </c>
      <c r="N32" s="336">
        <f t="shared" si="6"/>
        <v>26665570</v>
      </c>
      <c r="O32" s="336">
        <f t="shared" si="6"/>
        <v>25173879</v>
      </c>
      <c r="P32" s="336">
        <f t="shared" si="6"/>
        <v>24619692</v>
      </c>
      <c r="Q32" s="336">
        <f t="shared" si="6"/>
        <v>21129782</v>
      </c>
      <c r="R32" s="336">
        <f t="shared" si="6"/>
        <v>29599353</v>
      </c>
      <c r="S32" s="336">
        <f t="shared" si="6"/>
        <v>22856140</v>
      </c>
      <c r="T32" s="337">
        <f t="shared" si="6"/>
        <v>26537332</v>
      </c>
    </row>
    <row r="33" spans="2:20" s="62" customFormat="1" x14ac:dyDescent="0.3">
      <c r="B33" s="63"/>
      <c r="C33" s="64"/>
      <c r="D33" s="65"/>
      <c r="E33" s="66" t="s">
        <v>36</v>
      </c>
      <c r="F33" s="89">
        <v>5355500</v>
      </c>
      <c r="G33" s="89">
        <v>0</v>
      </c>
      <c r="H33" s="68">
        <f>SUM(I33:T33)</f>
        <v>12867200</v>
      </c>
      <c r="I33" s="90">
        <v>542433</v>
      </c>
      <c r="J33" s="90">
        <v>602266</v>
      </c>
      <c r="K33" s="90">
        <v>1892815</v>
      </c>
      <c r="L33" s="90">
        <v>1726018</v>
      </c>
      <c r="M33" s="90">
        <v>1357730</v>
      </c>
      <c r="N33" s="90">
        <v>1394562</v>
      </c>
      <c r="O33" s="90">
        <v>966775</v>
      </c>
      <c r="P33" s="90">
        <v>865608</v>
      </c>
      <c r="Q33" s="90">
        <v>948110</v>
      </c>
      <c r="R33" s="90">
        <v>850063</v>
      </c>
      <c r="S33" s="90">
        <v>930595</v>
      </c>
      <c r="T33" s="334">
        <v>790225</v>
      </c>
    </row>
    <row r="34" spans="2:20" s="62" customFormat="1" x14ac:dyDescent="0.3">
      <c r="B34" s="63"/>
      <c r="C34" s="64"/>
      <c r="D34" s="65"/>
      <c r="E34" s="66" t="s">
        <v>37</v>
      </c>
      <c r="F34" s="89">
        <v>193261164</v>
      </c>
      <c r="G34" s="89">
        <v>26845465</v>
      </c>
      <c r="H34" s="68">
        <f>SUM(I34:T34)</f>
        <v>252301953</v>
      </c>
      <c r="I34" s="338">
        <v>17687238</v>
      </c>
      <c r="J34" s="338">
        <v>14449490</v>
      </c>
      <c r="K34" s="338">
        <v>17336990</v>
      </c>
      <c r="L34" s="338">
        <v>17200334</v>
      </c>
      <c r="M34" s="338">
        <v>15792091</v>
      </c>
      <c r="N34" s="338">
        <v>25271008</v>
      </c>
      <c r="O34" s="338">
        <v>24207104</v>
      </c>
      <c r="P34" s="338">
        <v>23754084</v>
      </c>
      <c r="Q34" s="338">
        <v>20181672</v>
      </c>
      <c r="R34" s="338">
        <v>28749290</v>
      </c>
      <c r="S34" s="338">
        <v>21925545</v>
      </c>
      <c r="T34" s="339">
        <v>25747107</v>
      </c>
    </row>
    <row r="35" spans="2:20" s="62" customFormat="1" x14ac:dyDescent="0.25">
      <c r="B35" s="63"/>
      <c r="C35" s="64"/>
      <c r="D35" s="65"/>
      <c r="E35" s="66" t="s">
        <v>38</v>
      </c>
      <c r="F35" s="85"/>
      <c r="G35" s="85"/>
      <c r="H35" s="68">
        <f>SUM(I35:T35)</f>
        <v>3550000</v>
      </c>
      <c r="I35" s="340">
        <v>4167</v>
      </c>
      <c r="J35" s="340">
        <v>154167</v>
      </c>
      <c r="K35" s="340">
        <v>4167</v>
      </c>
      <c r="L35" s="340">
        <v>3159167</v>
      </c>
      <c r="M35" s="340">
        <v>4167</v>
      </c>
      <c r="N35" s="91">
        <v>4167</v>
      </c>
      <c r="O35" s="91">
        <v>104167</v>
      </c>
      <c r="P35" s="91">
        <v>9167</v>
      </c>
      <c r="Q35" s="91">
        <v>19167</v>
      </c>
      <c r="R35" s="91">
        <v>79167</v>
      </c>
      <c r="S35" s="91">
        <v>4167</v>
      </c>
      <c r="T35" s="335">
        <v>4163</v>
      </c>
    </row>
    <row r="36" spans="2:20" s="60" customFormat="1" x14ac:dyDescent="0.25">
      <c r="B36" s="61"/>
      <c r="C36" s="40"/>
      <c r="D36" s="40" t="s">
        <v>39</v>
      </c>
      <c r="E36" s="41"/>
      <c r="F36" s="42"/>
      <c r="G36" s="42"/>
      <c r="H36" s="36">
        <f t="shared" ref="H36:T36" si="7">+H37+H38</f>
        <v>55000000</v>
      </c>
      <c r="I36" s="36">
        <f t="shared" si="7"/>
        <v>0</v>
      </c>
      <c r="J36" s="36">
        <f t="shared" si="7"/>
        <v>0</v>
      </c>
      <c r="K36" s="36">
        <f t="shared" si="7"/>
        <v>0</v>
      </c>
      <c r="L36" s="36">
        <f t="shared" si="7"/>
        <v>0</v>
      </c>
      <c r="M36" s="36">
        <f t="shared" si="7"/>
        <v>0</v>
      </c>
      <c r="N36" s="36">
        <f t="shared" si="7"/>
        <v>0</v>
      </c>
      <c r="O36" s="36">
        <f t="shared" si="7"/>
        <v>0</v>
      </c>
      <c r="P36" s="36">
        <f t="shared" si="7"/>
        <v>5000000</v>
      </c>
      <c r="Q36" s="36">
        <f t="shared" si="7"/>
        <v>15000000</v>
      </c>
      <c r="R36" s="36">
        <f t="shared" si="7"/>
        <v>10000000</v>
      </c>
      <c r="S36" s="36">
        <f t="shared" si="7"/>
        <v>13000000</v>
      </c>
      <c r="T36" s="43">
        <f t="shared" si="7"/>
        <v>12000000</v>
      </c>
    </row>
    <row r="37" spans="2:20" s="62" customFormat="1" x14ac:dyDescent="0.25">
      <c r="B37" s="63"/>
      <c r="C37" s="64"/>
      <c r="D37" s="65"/>
      <c r="E37" s="66" t="s">
        <v>40</v>
      </c>
      <c r="F37" s="67">
        <v>38037000</v>
      </c>
      <c r="G37" s="67">
        <v>17500000</v>
      </c>
      <c r="H37" s="68">
        <f>SUM(I37:T37)</f>
        <v>0</v>
      </c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86">
        <v>0</v>
      </c>
      <c r="Q37" s="86">
        <v>0</v>
      </c>
      <c r="R37" s="86">
        <v>0</v>
      </c>
      <c r="S37" s="86">
        <v>0</v>
      </c>
      <c r="T37" s="87">
        <v>0</v>
      </c>
    </row>
    <row r="38" spans="2:20" s="62" customFormat="1" x14ac:dyDescent="0.25">
      <c r="B38" s="63"/>
      <c r="C38" s="64"/>
      <c r="D38" s="65"/>
      <c r="E38" s="66" t="s">
        <v>41</v>
      </c>
      <c r="F38" s="67">
        <v>236720000</v>
      </c>
      <c r="G38" s="67">
        <v>-44345465</v>
      </c>
      <c r="H38" s="68">
        <f>SUM(I38:T38)</f>
        <v>55000000</v>
      </c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  <c r="P38" s="86">
        <v>5000000</v>
      </c>
      <c r="Q38" s="86">
        <v>15000000</v>
      </c>
      <c r="R38" s="86">
        <v>10000000</v>
      </c>
      <c r="S38" s="86">
        <v>13000000</v>
      </c>
      <c r="T38" s="87">
        <v>12000000</v>
      </c>
    </row>
    <row r="39" spans="2:20" s="62" customFormat="1" x14ac:dyDescent="0.25">
      <c r="B39" s="63"/>
      <c r="C39" s="64"/>
      <c r="D39" s="65"/>
      <c r="E39" s="66" t="s">
        <v>42</v>
      </c>
      <c r="F39" s="67"/>
      <c r="G39" s="67"/>
      <c r="H39" s="68">
        <f>SUM(I39:T39)</f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P39" s="69">
        <v>0</v>
      </c>
      <c r="Q39" s="69">
        <v>0</v>
      </c>
      <c r="R39" s="69">
        <v>0</v>
      </c>
      <c r="S39" s="69">
        <v>0</v>
      </c>
      <c r="T39" s="70">
        <v>0</v>
      </c>
    </row>
    <row r="40" spans="2:20" s="60" customFormat="1" x14ac:dyDescent="0.25">
      <c r="B40" s="61"/>
      <c r="C40" s="40"/>
      <c r="D40" s="40" t="s">
        <v>43</v>
      </c>
      <c r="E40" s="41"/>
      <c r="F40" s="42"/>
      <c r="G40" s="42"/>
      <c r="H40" s="36">
        <v>0</v>
      </c>
      <c r="I40" s="92">
        <v>0</v>
      </c>
      <c r="J40" s="92">
        <v>0</v>
      </c>
      <c r="K40" s="92">
        <v>0</v>
      </c>
      <c r="L40" s="92">
        <v>0</v>
      </c>
      <c r="M40" s="92">
        <v>0</v>
      </c>
      <c r="N40" s="92">
        <v>0</v>
      </c>
      <c r="O40" s="92">
        <v>0</v>
      </c>
      <c r="P40" s="92">
        <v>0</v>
      </c>
      <c r="Q40" s="92">
        <v>0</v>
      </c>
      <c r="R40" s="92">
        <v>0</v>
      </c>
      <c r="S40" s="92">
        <v>0</v>
      </c>
      <c r="T40" s="93">
        <v>0</v>
      </c>
    </row>
    <row r="41" spans="2:20" s="60" customFormat="1" x14ac:dyDescent="0.25">
      <c r="B41" s="61"/>
      <c r="C41" s="40"/>
      <c r="D41" s="40" t="s">
        <v>29</v>
      </c>
      <c r="E41" s="41"/>
      <c r="F41" s="42"/>
      <c r="G41" s="42"/>
      <c r="H41" s="36">
        <f t="shared" ref="H41:T41" si="8">+H42+H43</f>
        <v>0</v>
      </c>
      <c r="I41" s="36">
        <f t="shared" si="8"/>
        <v>0</v>
      </c>
      <c r="J41" s="36">
        <f t="shared" si="8"/>
        <v>0</v>
      </c>
      <c r="K41" s="36">
        <f t="shared" si="8"/>
        <v>0</v>
      </c>
      <c r="L41" s="36">
        <f t="shared" si="8"/>
        <v>0</v>
      </c>
      <c r="M41" s="36">
        <f t="shared" si="8"/>
        <v>0</v>
      </c>
      <c r="N41" s="36">
        <f t="shared" si="8"/>
        <v>0</v>
      </c>
      <c r="O41" s="36">
        <f t="shared" si="8"/>
        <v>0</v>
      </c>
      <c r="P41" s="36">
        <f t="shared" si="8"/>
        <v>0</v>
      </c>
      <c r="Q41" s="36">
        <f t="shared" si="8"/>
        <v>0</v>
      </c>
      <c r="R41" s="36">
        <f t="shared" si="8"/>
        <v>0</v>
      </c>
      <c r="S41" s="36">
        <f t="shared" si="8"/>
        <v>0</v>
      </c>
      <c r="T41" s="43">
        <f t="shared" si="8"/>
        <v>0</v>
      </c>
    </row>
    <row r="42" spans="2:20" s="62" customFormat="1" x14ac:dyDescent="0.25">
      <c r="B42" s="63"/>
      <c r="C42" s="64"/>
      <c r="D42" s="65"/>
      <c r="E42" s="66" t="s">
        <v>30</v>
      </c>
      <c r="F42" s="67"/>
      <c r="G42" s="67"/>
      <c r="H42" s="68">
        <f>SUM(I42:T42)</f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  <c r="P42" s="69">
        <v>0</v>
      </c>
      <c r="Q42" s="69">
        <v>0</v>
      </c>
      <c r="R42" s="69">
        <v>0</v>
      </c>
      <c r="S42" s="69">
        <v>0</v>
      </c>
      <c r="T42" s="70">
        <v>0</v>
      </c>
    </row>
    <row r="43" spans="2:20" s="62" customFormat="1" x14ac:dyDescent="0.25">
      <c r="B43" s="63"/>
      <c r="C43" s="64"/>
      <c r="D43" s="65"/>
      <c r="E43" s="66" t="s">
        <v>31</v>
      </c>
      <c r="F43" s="67"/>
      <c r="G43" s="67"/>
      <c r="H43" s="68">
        <f>SUM(I43:T43)</f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P43" s="69">
        <v>0</v>
      </c>
      <c r="Q43" s="69">
        <v>0</v>
      </c>
      <c r="R43" s="69">
        <v>0</v>
      </c>
      <c r="S43" s="69">
        <v>0</v>
      </c>
      <c r="T43" s="70">
        <v>0</v>
      </c>
    </row>
    <row r="44" spans="2:20" s="71" customFormat="1" x14ac:dyDescent="0.3">
      <c r="B44" s="72"/>
      <c r="C44" s="73"/>
      <c r="D44" s="73"/>
      <c r="E44" s="74"/>
      <c r="F44" s="75"/>
      <c r="G44" s="75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7"/>
    </row>
    <row r="45" spans="2:20" s="62" customFormat="1" x14ac:dyDescent="0.25">
      <c r="B45" s="94"/>
      <c r="C45" s="40" t="s">
        <v>44</v>
      </c>
      <c r="D45" s="40"/>
      <c r="E45" s="41"/>
      <c r="F45" s="42"/>
      <c r="G45" s="42"/>
      <c r="H45" s="36">
        <f t="shared" ref="H45:T45" si="9">+H13-H28</f>
        <v>0</v>
      </c>
      <c r="I45" s="36">
        <f t="shared" si="9"/>
        <v>8620611</v>
      </c>
      <c r="J45" s="36">
        <f t="shared" si="9"/>
        <v>11429508</v>
      </c>
      <c r="K45" s="36">
        <f t="shared" si="9"/>
        <v>7140000</v>
      </c>
      <c r="L45" s="36">
        <f t="shared" si="9"/>
        <v>5140000</v>
      </c>
      <c r="M45" s="36">
        <f t="shared" si="9"/>
        <v>10140000</v>
      </c>
      <c r="N45" s="36">
        <f t="shared" si="9"/>
        <v>705710</v>
      </c>
      <c r="O45" s="36">
        <f t="shared" si="9"/>
        <v>2408914</v>
      </c>
      <c r="P45" s="36">
        <f t="shared" si="9"/>
        <v>-1517636</v>
      </c>
      <c r="Q45" s="36">
        <f t="shared" si="9"/>
        <v>-8197997</v>
      </c>
      <c r="R45" s="36">
        <f t="shared" si="9"/>
        <v>-14335388</v>
      </c>
      <c r="S45" s="36">
        <f t="shared" si="9"/>
        <v>-9731707</v>
      </c>
      <c r="T45" s="43">
        <f t="shared" si="9"/>
        <v>-11802015</v>
      </c>
    </row>
    <row r="46" spans="2:20" s="71" customFormat="1" x14ac:dyDescent="0.3">
      <c r="B46" s="72"/>
      <c r="C46" s="73"/>
      <c r="D46" s="73"/>
      <c r="E46" s="74"/>
      <c r="F46" s="75"/>
      <c r="G46" s="75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7"/>
    </row>
    <row r="47" spans="2:20" s="62" customFormat="1" x14ac:dyDescent="0.25">
      <c r="B47" s="78"/>
      <c r="C47" s="40" t="s">
        <v>45</v>
      </c>
      <c r="D47" s="40"/>
      <c r="E47" s="41"/>
      <c r="F47" s="42"/>
      <c r="G47" s="42"/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>
        <v>0</v>
      </c>
      <c r="P47" s="36">
        <v>0</v>
      </c>
      <c r="Q47" s="36">
        <v>0</v>
      </c>
      <c r="R47" s="36">
        <v>0</v>
      </c>
      <c r="S47" s="36">
        <v>0</v>
      </c>
      <c r="T47" s="43">
        <v>0</v>
      </c>
    </row>
    <row r="48" spans="2:20" s="71" customFormat="1" x14ac:dyDescent="0.3">
      <c r="B48" s="72"/>
      <c r="C48" s="95"/>
      <c r="D48" s="95"/>
      <c r="E48" s="96"/>
      <c r="F48" s="97"/>
      <c r="G48" s="97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7"/>
    </row>
    <row r="49" spans="2:20" s="62" customFormat="1" x14ac:dyDescent="0.25">
      <c r="B49" s="78"/>
      <c r="C49" s="40" t="s">
        <v>46</v>
      </c>
      <c r="D49" s="40"/>
      <c r="E49" s="41"/>
      <c r="F49" s="42"/>
      <c r="G49" s="42"/>
      <c r="H49" s="36">
        <f t="shared" ref="H49:T49" si="10">+H50</f>
        <v>0</v>
      </c>
      <c r="I49" s="36">
        <f t="shared" si="10"/>
        <v>0</v>
      </c>
      <c r="J49" s="36">
        <f t="shared" si="10"/>
        <v>0</v>
      </c>
      <c r="K49" s="36">
        <f t="shared" si="10"/>
        <v>0</v>
      </c>
      <c r="L49" s="36">
        <f t="shared" si="10"/>
        <v>0</v>
      </c>
      <c r="M49" s="36">
        <f t="shared" si="10"/>
        <v>0</v>
      </c>
      <c r="N49" s="36">
        <f t="shared" si="10"/>
        <v>0</v>
      </c>
      <c r="O49" s="36">
        <f t="shared" si="10"/>
        <v>0</v>
      </c>
      <c r="P49" s="36">
        <f t="shared" si="10"/>
        <v>0</v>
      </c>
      <c r="Q49" s="36">
        <f t="shared" si="10"/>
        <v>0</v>
      </c>
      <c r="R49" s="36">
        <f t="shared" si="10"/>
        <v>0</v>
      </c>
      <c r="S49" s="36">
        <f t="shared" si="10"/>
        <v>0</v>
      </c>
      <c r="T49" s="43">
        <f t="shared" si="10"/>
        <v>0</v>
      </c>
    </row>
    <row r="50" spans="2:20" s="60" customFormat="1" x14ac:dyDescent="0.25">
      <c r="B50" s="61"/>
      <c r="C50" s="40"/>
      <c r="D50" s="40" t="s">
        <v>47</v>
      </c>
      <c r="E50" s="41"/>
      <c r="F50" s="42"/>
      <c r="G50" s="42"/>
      <c r="H50" s="36">
        <f t="shared" ref="H50:T50" si="11">+H51+H57</f>
        <v>0</v>
      </c>
      <c r="I50" s="36">
        <f t="shared" si="11"/>
        <v>0</v>
      </c>
      <c r="J50" s="36">
        <f t="shared" si="11"/>
        <v>0</v>
      </c>
      <c r="K50" s="36">
        <f t="shared" si="11"/>
        <v>0</v>
      </c>
      <c r="L50" s="36">
        <f t="shared" si="11"/>
        <v>0</v>
      </c>
      <c r="M50" s="36">
        <f t="shared" si="11"/>
        <v>0</v>
      </c>
      <c r="N50" s="36">
        <f t="shared" si="11"/>
        <v>0</v>
      </c>
      <c r="O50" s="36">
        <f t="shared" si="11"/>
        <v>0</v>
      </c>
      <c r="P50" s="36">
        <f t="shared" si="11"/>
        <v>0</v>
      </c>
      <c r="Q50" s="36">
        <f t="shared" si="11"/>
        <v>0</v>
      </c>
      <c r="R50" s="36">
        <f t="shared" si="11"/>
        <v>0</v>
      </c>
      <c r="S50" s="36">
        <f t="shared" si="11"/>
        <v>0</v>
      </c>
      <c r="T50" s="43">
        <f t="shared" si="11"/>
        <v>0</v>
      </c>
    </row>
    <row r="51" spans="2:20" s="60" customFormat="1" x14ac:dyDescent="0.25">
      <c r="B51" s="61"/>
      <c r="C51" s="40"/>
      <c r="D51" s="40"/>
      <c r="E51" s="41" t="s">
        <v>48</v>
      </c>
      <c r="F51" s="42"/>
      <c r="G51" s="42"/>
      <c r="H51" s="36">
        <f t="shared" ref="H51:T51" si="12">+H52+H53+H56</f>
        <v>0</v>
      </c>
      <c r="I51" s="36">
        <f t="shared" si="12"/>
        <v>0</v>
      </c>
      <c r="J51" s="36">
        <f t="shared" si="12"/>
        <v>0</v>
      </c>
      <c r="K51" s="36">
        <f t="shared" si="12"/>
        <v>0</v>
      </c>
      <c r="L51" s="36">
        <f t="shared" si="12"/>
        <v>0</v>
      </c>
      <c r="M51" s="36">
        <f t="shared" si="12"/>
        <v>0</v>
      </c>
      <c r="N51" s="36">
        <f t="shared" si="12"/>
        <v>0</v>
      </c>
      <c r="O51" s="36">
        <f t="shared" si="12"/>
        <v>0</v>
      </c>
      <c r="P51" s="36">
        <f t="shared" si="12"/>
        <v>0</v>
      </c>
      <c r="Q51" s="36">
        <f t="shared" si="12"/>
        <v>0</v>
      </c>
      <c r="R51" s="36">
        <f t="shared" si="12"/>
        <v>0</v>
      </c>
      <c r="S51" s="36">
        <f t="shared" si="12"/>
        <v>0</v>
      </c>
      <c r="T51" s="43">
        <f t="shared" si="12"/>
        <v>0</v>
      </c>
    </row>
    <row r="52" spans="2:20" s="62" customFormat="1" x14ac:dyDescent="0.25">
      <c r="B52" s="63"/>
      <c r="C52" s="64"/>
      <c r="D52" s="65"/>
      <c r="E52" s="66" t="s">
        <v>49</v>
      </c>
      <c r="F52" s="67"/>
      <c r="G52" s="67"/>
      <c r="H52" s="68">
        <f>SUM(I52:T52)</f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P52" s="69">
        <v>0</v>
      </c>
      <c r="Q52" s="69">
        <v>0</v>
      </c>
      <c r="R52" s="69">
        <v>0</v>
      </c>
      <c r="S52" s="69">
        <v>0</v>
      </c>
      <c r="T52" s="70">
        <v>0</v>
      </c>
    </row>
    <row r="53" spans="2:20" s="62" customFormat="1" x14ac:dyDescent="0.25">
      <c r="B53" s="63"/>
      <c r="C53" s="64"/>
      <c r="D53" s="65"/>
      <c r="E53" s="66" t="s">
        <v>50</v>
      </c>
      <c r="F53" s="67"/>
      <c r="G53" s="67"/>
      <c r="H53" s="68">
        <f t="shared" ref="H53:T53" si="13">+H54+H55</f>
        <v>0</v>
      </c>
      <c r="I53" s="68">
        <f t="shared" si="13"/>
        <v>0</v>
      </c>
      <c r="J53" s="68">
        <f t="shared" si="13"/>
        <v>0</v>
      </c>
      <c r="K53" s="68">
        <f t="shared" si="13"/>
        <v>0</v>
      </c>
      <c r="L53" s="68">
        <f t="shared" si="13"/>
        <v>0</v>
      </c>
      <c r="M53" s="68">
        <f t="shared" si="13"/>
        <v>0</v>
      </c>
      <c r="N53" s="68">
        <f t="shared" si="13"/>
        <v>0</v>
      </c>
      <c r="O53" s="68">
        <f t="shared" si="13"/>
        <v>0</v>
      </c>
      <c r="P53" s="68">
        <f t="shared" si="13"/>
        <v>0</v>
      </c>
      <c r="Q53" s="68">
        <f t="shared" si="13"/>
        <v>0</v>
      </c>
      <c r="R53" s="68">
        <f t="shared" si="13"/>
        <v>0</v>
      </c>
      <c r="S53" s="68">
        <f t="shared" si="13"/>
        <v>0</v>
      </c>
      <c r="T53" s="88">
        <f t="shared" si="13"/>
        <v>0</v>
      </c>
    </row>
    <row r="54" spans="2:20" s="62" customFormat="1" x14ac:dyDescent="0.25">
      <c r="B54" s="63"/>
      <c r="C54" s="64"/>
      <c r="D54" s="65"/>
      <c r="E54" s="66" t="s">
        <v>51</v>
      </c>
      <c r="F54" s="67"/>
      <c r="G54" s="67"/>
      <c r="H54" s="68">
        <f>SUM(I54:T54)</f>
        <v>0</v>
      </c>
      <c r="I54" s="69">
        <v>0</v>
      </c>
      <c r="J54" s="69">
        <v>0</v>
      </c>
      <c r="K54" s="69">
        <v>0</v>
      </c>
      <c r="L54" s="69">
        <v>0</v>
      </c>
      <c r="M54" s="69">
        <v>0</v>
      </c>
      <c r="N54" s="69">
        <v>0</v>
      </c>
      <c r="O54" s="69">
        <v>0</v>
      </c>
      <c r="P54" s="69">
        <v>0</v>
      </c>
      <c r="Q54" s="69">
        <v>0</v>
      </c>
      <c r="R54" s="69">
        <v>0</v>
      </c>
      <c r="S54" s="69">
        <v>0</v>
      </c>
      <c r="T54" s="70">
        <v>0</v>
      </c>
    </row>
    <row r="55" spans="2:20" s="62" customFormat="1" x14ac:dyDescent="0.25">
      <c r="B55" s="63"/>
      <c r="C55" s="64"/>
      <c r="D55" s="65"/>
      <c r="E55" s="66" t="s">
        <v>52</v>
      </c>
      <c r="F55" s="67"/>
      <c r="G55" s="67"/>
      <c r="H55" s="68">
        <f>SUM(I55:T55)</f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  <c r="P55" s="69">
        <v>0</v>
      </c>
      <c r="Q55" s="69">
        <v>0</v>
      </c>
      <c r="R55" s="69">
        <v>0</v>
      </c>
      <c r="S55" s="69">
        <v>0</v>
      </c>
      <c r="T55" s="70">
        <v>0</v>
      </c>
    </row>
    <row r="56" spans="2:20" s="62" customFormat="1" x14ac:dyDescent="0.25">
      <c r="B56" s="63"/>
      <c r="C56" s="64"/>
      <c r="D56" s="65"/>
      <c r="E56" s="66" t="s">
        <v>53</v>
      </c>
      <c r="F56" s="67"/>
      <c r="G56" s="67"/>
      <c r="H56" s="68">
        <f>SUM(I56:T56)</f>
        <v>0</v>
      </c>
      <c r="I56" s="69">
        <v>0</v>
      </c>
      <c r="J56" s="69">
        <v>0</v>
      </c>
      <c r="K56" s="69">
        <v>0</v>
      </c>
      <c r="L56" s="69">
        <v>0</v>
      </c>
      <c r="M56" s="69">
        <v>0</v>
      </c>
      <c r="N56" s="69">
        <v>0</v>
      </c>
      <c r="O56" s="69">
        <v>0</v>
      </c>
      <c r="P56" s="69">
        <v>0</v>
      </c>
      <c r="Q56" s="69">
        <v>0</v>
      </c>
      <c r="R56" s="69">
        <v>0</v>
      </c>
      <c r="S56" s="69">
        <v>0</v>
      </c>
      <c r="T56" s="70">
        <v>0</v>
      </c>
    </row>
    <row r="57" spans="2:20" s="60" customFormat="1" x14ac:dyDescent="0.25">
      <c r="B57" s="61"/>
      <c r="C57" s="40"/>
      <c r="D57" s="40"/>
      <c r="E57" s="41" t="s">
        <v>54</v>
      </c>
      <c r="F57" s="42"/>
      <c r="G57" s="42"/>
      <c r="H57" s="36">
        <f t="shared" ref="H57:T57" si="14">+H58+H59</f>
        <v>0</v>
      </c>
      <c r="I57" s="36">
        <f t="shared" si="14"/>
        <v>0</v>
      </c>
      <c r="J57" s="36">
        <f t="shared" si="14"/>
        <v>0</v>
      </c>
      <c r="K57" s="36">
        <f t="shared" si="14"/>
        <v>0</v>
      </c>
      <c r="L57" s="36">
        <f t="shared" si="14"/>
        <v>0</v>
      </c>
      <c r="M57" s="36">
        <f t="shared" si="14"/>
        <v>0</v>
      </c>
      <c r="N57" s="36">
        <f t="shared" si="14"/>
        <v>0</v>
      </c>
      <c r="O57" s="36">
        <f t="shared" si="14"/>
        <v>0</v>
      </c>
      <c r="P57" s="36">
        <f t="shared" si="14"/>
        <v>0</v>
      </c>
      <c r="Q57" s="36">
        <f t="shared" si="14"/>
        <v>0</v>
      </c>
      <c r="R57" s="36">
        <f t="shared" si="14"/>
        <v>0</v>
      </c>
      <c r="S57" s="36">
        <f t="shared" si="14"/>
        <v>0</v>
      </c>
      <c r="T57" s="43">
        <f t="shared" si="14"/>
        <v>0</v>
      </c>
    </row>
    <row r="58" spans="2:20" s="62" customFormat="1" x14ac:dyDescent="0.25">
      <c r="B58" s="63"/>
      <c r="C58" s="64"/>
      <c r="D58" s="65"/>
      <c r="E58" s="52" t="s">
        <v>40</v>
      </c>
      <c r="F58" s="67"/>
      <c r="G58" s="67"/>
      <c r="H58" s="68">
        <f>SUM(I58:T58)</f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  <c r="P58" s="69">
        <v>0</v>
      </c>
      <c r="Q58" s="69">
        <v>0</v>
      </c>
      <c r="R58" s="69">
        <v>0</v>
      </c>
      <c r="S58" s="69">
        <v>0</v>
      </c>
      <c r="T58" s="70">
        <v>0</v>
      </c>
    </row>
    <row r="59" spans="2:20" s="62" customFormat="1" x14ac:dyDescent="0.25">
      <c r="B59" s="63"/>
      <c r="C59" s="64"/>
      <c r="D59" s="65"/>
      <c r="E59" s="66" t="s">
        <v>55</v>
      </c>
      <c r="F59" s="67"/>
      <c r="G59" s="67"/>
      <c r="H59" s="68">
        <f>SUM(I59:T59)</f>
        <v>0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  <c r="P59" s="69">
        <v>0</v>
      </c>
      <c r="Q59" s="69">
        <v>0</v>
      </c>
      <c r="R59" s="69">
        <v>0</v>
      </c>
      <c r="S59" s="69">
        <v>0</v>
      </c>
      <c r="T59" s="70">
        <v>0</v>
      </c>
    </row>
    <row r="60" spans="2:20" s="71" customFormat="1" x14ac:dyDescent="0.3">
      <c r="B60" s="72"/>
      <c r="C60" s="73"/>
      <c r="D60" s="73"/>
      <c r="E60" s="74"/>
      <c r="F60" s="75"/>
      <c r="G60" s="75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7"/>
    </row>
    <row r="61" spans="2:20" s="62" customFormat="1" x14ac:dyDescent="0.25">
      <c r="B61" s="78"/>
      <c r="C61" s="40" t="s">
        <v>56</v>
      </c>
      <c r="D61" s="40"/>
      <c r="E61" s="41"/>
      <c r="F61" s="42"/>
      <c r="G61" s="42"/>
      <c r="H61" s="36">
        <f t="shared" ref="H61:T61" si="15">+H45+H49</f>
        <v>0</v>
      </c>
      <c r="I61" s="36">
        <f t="shared" si="15"/>
        <v>8620611</v>
      </c>
      <c r="J61" s="36">
        <f t="shared" si="15"/>
        <v>11429508</v>
      </c>
      <c r="K61" s="36">
        <f t="shared" si="15"/>
        <v>7140000</v>
      </c>
      <c r="L61" s="36">
        <f t="shared" si="15"/>
        <v>5140000</v>
      </c>
      <c r="M61" s="36">
        <f t="shared" si="15"/>
        <v>10140000</v>
      </c>
      <c r="N61" s="36">
        <f t="shared" si="15"/>
        <v>705710</v>
      </c>
      <c r="O61" s="36">
        <f t="shared" si="15"/>
        <v>2408914</v>
      </c>
      <c r="P61" s="36">
        <f t="shared" si="15"/>
        <v>-1517636</v>
      </c>
      <c r="Q61" s="36">
        <f t="shared" si="15"/>
        <v>-8197997</v>
      </c>
      <c r="R61" s="36">
        <f t="shared" si="15"/>
        <v>-14335388</v>
      </c>
      <c r="S61" s="36">
        <f t="shared" si="15"/>
        <v>-9731707</v>
      </c>
      <c r="T61" s="43">
        <f t="shared" si="15"/>
        <v>-11802015</v>
      </c>
    </row>
    <row r="62" spans="2:20" s="71" customFormat="1" x14ac:dyDescent="0.3">
      <c r="B62" s="72"/>
      <c r="C62" s="95"/>
      <c r="D62" s="95"/>
      <c r="E62" s="96"/>
      <c r="F62" s="97"/>
      <c r="G62" s="97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4"/>
    </row>
    <row r="63" spans="2:20" s="62" customFormat="1" x14ac:dyDescent="0.25">
      <c r="B63" s="78"/>
      <c r="C63" s="40" t="s">
        <v>57</v>
      </c>
      <c r="D63" s="40"/>
      <c r="E63" s="41"/>
      <c r="F63" s="42"/>
      <c r="G63" s="42"/>
      <c r="H63" s="36">
        <f t="shared" ref="H63:T63" si="16">+H61-H47</f>
        <v>0</v>
      </c>
      <c r="I63" s="36">
        <f t="shared" si="16"/>
        <v>8620611</v>
      </c>
      <c r="J63" s="36">
        <f t="shared" si="16"/>
        <v>11429508</v>
      </c>
      <c r="K63" s="36">
        <f t="shared" si="16"/>
        <v>7140000</v>
      </c>
      <c r="L63" s="36">
        <f t="shared" si="16"/>
        <v>5140000</v>
      </c>
      <c r="M63" s="36">
        <f t="shared" si="16"/>
        <v>10140000</v>
      </c>
      <c r="N63" s="36">
        <f t="shared" si="16"/>
        <v>705710</v>
      </c>
      <c r="O63" s="36">
        <f t="shared" si="16"/>
        <v>2408914</v>
      </c>
      <c r="P63" s="36">
        <f t="shared" si="16"/>
        <v>-1517636</v>
      </c>
      <c r="Q63" s="36">
        <f t="shared" si="16"/>
        <v>-8197997</v>
      </c>
      <c r="R63" s="36">
        <f t="shared" si="16"/>
        <v>-14335388</v>
      </c>
      <c r="S63" s="36">
        <f t="shared" si="16"/>
        <v>-9731707</v>
      </c>
      <c r="T63" s="43">
        <f t="shared" si="16"/>
        <v>-11802015</v>
      </c>
    </row>
    <row r="64" spans="2:20" s="71" customFormat="1" x14ac:dyDescent="0.3">
      <c r="B64" s="72"/>
      <c r="C64" s="98"/>
      <c r="D64" s="99"/>
      <c r="E64" s="100"/>
      <c r="F64" s="101"/>
      <c r="G64" s="101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7"/>
    </row>
    <row r="65" spans="2:27" s="60" customFormat="1" x14ac:dyDescent="0.25">
      <c r="B65" s="61"/>
      <c r="C65" s="40"/>
      <c r="D65" s="40" t="s">
        <v>58</v>
      </c>
      <c r="E65" s="41"/>
      <c r="F65" s="42"/>
      <c r="G65" s="42"/>
      <c r="H65" s="36">
        <f t="shared" ref="H65:T65" si="17">+H66+H67</f>
        <v>0</v>
      </c>
      <c r="I65" s="36">
        <f t="shared" si="17"/>
        <v>0</v>
      </c>
      <c r="J65" s="36">
        <f t="shared" si="17"/>
        <v>0</v>
      </c>
      <c r="K65" s="36">
        <f t="shared" si="17"/>
        <v>0</v>
      </c>
      <c r="L65" s="36">
        <f t="shared" si="17"/>
        <v>0</v>
      </c>
      <c r="M65" s="36">
        <f t="shared" si="17"/>
        <v>0</v>
      </c>
      <c r="N65" s="36">
        <f t="shared" si="17"/>
        <v>0</v>
      </c>
      <c r="O65" s="36">
        <f t="shared" si="17"/>
        <v>0</v>
      </c>
      <c r="P65" s="36">
        <f t="shared" si="17"/>
        <v>0</v>
      </c>
      <c r="Q65" s="36">
        <f t="shared" si="17"/>
        <v>0</v>
      </c>
      <c r="R65" s="36">
        <f t="shared" si="17"/>
        <v>0</v>
      </c>
      <c r="S65" s="36">
        <f t="shared" si="17"/>
        <v>0</v>
      </c>
      <c r="T65" s="43">
        <f t="shared" si="17"/>
        <v>0</v>
      </c>
    </row>
    <row r="66" spans="2:27" s="62" customFormat="1" x14ac:dyDescent="0.25">
      <c r="B66" s="63"/>
      <c r="C66" s="102"/>
      <c r="D66" s="103"/>
      <c r="E66" s="104" t="s">
        <v>59</v>
      </c>
      <c r="F66" s="105"/>
      <c r="G66" s="105"/>
      <c r="H66" s="68">
        <f>SUM(I66:T66)</f>
        <v>0</v>
      </c>
      <c r="I66" s="69">
        <v>0</v>
      </c>
      <c r="J66" s="69">
        <v>0</v>
      </c>
      <c r="K66" s="69">
        <v>0</v>
      </c>
      <c r="L66" s="69">
        <v>0</v>
      </c>
      <c r="M66" s="69">
        <v>0</v>
      </c>
      <c r="N66" s="69">
        <v>0</v>
      </c>
      <c r="O66" s="69">
        <v>0</v>
      </c>
      <c r="P66" s="69">
        <v>0</v>
      </c>
      <c r="Q66" s="69">
        <v>0</v>
      </c>
      <c r="R66" s="69">
        <v>0</v>
      </c>
      <c r="S66" s="69">
        <v>0</v>
      </c>
      <c r="T66" s="70">
        <v>0</v>
      </c>
    </row>
    <row r="67" spans="2:27" s="62" customFormat="1" x14ac:dyDescent="0.25">
      <c r="B67" s="63"/>
      <c r="C67" s="102"/>
      <c r="D67" s="103"/>
      <c r="E67" s="104" t="s">
        <v>60</v>
      </c>
      <c r="F67" s="105"/>
      <c r="G67" s="105"/>
      <c r="H67" s="68">
        <f>SUM(I67:T67)</f>
        <v>0</v>
      </c>
      <c r="I67" s="69">
        <v>0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0</v>
      </c>
      <c r="P67" s="69">
        <v>0</v>
      </c>
      <c r="Q67" s="69">
        <v>0</v>
      </c>
      <c r="R67" s="69">
        <v>0</v>
      </c>
      <c r="S67" s="69">
        <v>0</v>
      </c>
      <c r="T67" s="70">
        <v>0</v>
      </c>
    </row>
    <row r="68" spans="2:27" s="71" customFormat="1" x14ac:dyDescent="0.3">
      <c r="B68" s="72"/>
      <c r="C68" s="98"/>
      <c r="D68" s="99"/>
      <c r="E68" s="100"/>
      <c r="F68" s="101"/>
      <c r="G68" s="101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7"/>
    </row>
    <row r="69" spans="2:27" s="62" customFormat="1" x14ac:dyDescent="0.25">
      <c r="B69" s="78"/>
      <c r="C69" s="40" t="s">
        <v>61</v>
      </c>
      <c r="D69" s="40"/>
      <c r="E69" s="41"/>
      <c r="F69" s="42"/>
      <c r="G69" s="42"/>
      <c r="H69" s="36">
        <f t="shared" ref="H69:T69" si="18">+H63-H65</f>
        <v>0</v>
      </c>
      <c r="I69" s="36">
        <f t="shared" si="18"/>
        <v>8620611</v>
      </c>
      <c r="J69" s="36">
        <f t="shared" si="18"/>
        <v>11429508</v>
      </c>
      <c r="K69" s="36">
        <f t="shared" si="18"/>
        <v>7140000</v>
      </c>
      <c r="L69" s="36">
        <f t="shared" si="18"/>
        <v>5140000</v>
      </c>
      <c r="M69" s="36">
        <f t="shared" si="18"/>
        <v>10140000</v>
      </c>
      <c r="N69" s="36">
        <f t="shared" si="18"/>
        <v>705710</v>
      </c>
      <c r="O69" s="36">
        <f t="shared" si="18"/>
        <v>2408914</v>
      </c>
      <c r="P69" s="36">
        <f t="shared" si="18"/>
        <v>-1517636</v>
      </c>
      <c r="Q69" s="36">
        <f t="shared" si="18"/>
        <v>-8197997</v>
      </c>
      <c r="R69" s="36">
        <f t="shared" si="18"/>
        <v>-14335388</v>
      </c>
      <c r="S69" s="36">
        <f t="shared" si="18"/>
        <v>-9731707</v>
      </c>
      <c r="T69" s="43">
        <f t="shared" si="18"/>
        <v>-11802015</v>
      </c>
    </row>
    <row r="70" spans="2:27" s="71" customFormat="1" x14ac:dyDescent="0.3">
      <c r="B70" s="72"/>
      <c r="C70" s="106"/>
      <c r="D70" s="106"/>
      <c r="E70" s="107"/>
      <c r="F70" s="108"/>
      <c r="G70" s="108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7"/>
    </row>
    <row r="71" spans="2:27" s="62" customFormat="1" x14ac:dyDescent="0.25">
      <c r="B71" s="78"/>
      <c r="C71" s="40" t="s">
        <v>62</v>
      </c>
      <c r="D71" s="40"/>
      <c r="E71" s="41"/>
      <c r="F71" s="42"/>
      <c r="G71" s="42"/>
      <c r="H71" s="36">
        <v>0</v>
      </c>
      <c r="I71" s="36">
        <v>0</v>
      </c>
      <c r="J71" s="36">
        <v>0</v>
      </c>
      <c r="K71" s="36">
        <v>0</v>
      </c>
      <c r="L71" s="36">
        <v>0</v>
      </c>
      <c r="M71" s="36">
        <v>0</v>
      </c>
      <c r="N71" s="36">
        <v>0</v>
      </c>
      <c r="O71" s="36">
        <v>0</v>
      </c>
      <c r="P71" s="36">
        <v>0</v>
      </c>
      <c r="Q71" s="36">
        <v>0</v>
      </c>
      <c r="R71" s="36">
        <v>0</v>
      </c>
      <c r="S71" s="36">
        <v>0</v>
      </c>
      <c r="T71" s="43">
        <v>0</v>
      </c>
    </row>
    <row r="72" spans="2:27" s="71" customFormat="1" x14ac:dyDescent="0.3">
      <c r="B72" s="72"/>
      <c r="C72" s="95"/>
      <c r="D72" s="95"/>
      <c r="E72" s="96"/>
      <c r="F72" s="97"/>
      <c r="G72" s="97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7"/>
    </row>
    <row r="73" spans="2:27" s="62" customFormat="1" x14ac:dyDescent="0.25">
      <c r="B73" s="78"/>
      <c r="C73" s="40" t="s">
        <v>63</v>
      </c>
      <c r="D73" s="40"/>
      <c r="E73" s="41"/>
      <c r="F73" s="42"/>
      <c r="G73" s="42"/>
      <c r="H73" s="36">
        <f t="shared" ref="H73:T73" si="19">+H74-H77</f>
        <v>0</v>
      </c>
      <c r="I73" s="36">
        <f t="shared" si="19"/>
        <v>-8620611</v>
      </c>
      <c r="J73" s="36">
        <f t="shared" si="19"/>
        <v>-11429508</v>
      </c>
      <c r="K73" s="36">
        <f t="shared" si="19"/>
        <v>-7140000</v>
      </c>
      <c r="L73" s="36">
        <f t="shared" si="19"/>
        <v>-5140000</v>
      </c>
      <c r="M73" s="36">
        <f t="shared" si="19"/>
        <v>-10140000</v>
      </c>
      <c r="N73" s="36">
        <f t="shared" si="19"/>
        <v>-705710</v>
      </c>
      <c r="O73" s="36">
        <f t="shared" si="19"/>
        <v>-2408914</v>
      </c>
      <c r="P73" s="36">
        <f t="shared" si="19"/>
        <v>1517636</v>
      </c>
      <c r="Q73" s="36">
        <f t="shared" si="19"/>
        <v>8197997</v>
      </c>
      <c r="R73" s="36">
        <f t="shared" si="19"/>
        <v>14335388</v>
      </c>
      <c r="S73" s="36">
        <f t="shared" si="19"/>
        <v>9731707</v>
      </c>
      <c r="T73" s="43">
        <f t="shared" si="19"/>
        <v>11802015</v>
      </c>
    </row>
    <row r="74" spans="2:27" s="62" customFormat="1" x14ac:dyDescent="0.25">
      <c r="B74" s="63"/>
      <c r="C74" s="64"/>
      <c r="D74" s="65" t="s">
        <v>64</v>
      </c>
      <c r="E74" s="66"/>
      <c r="F74" s="67"/>
      <c r="G74" s="67"/>
      <c r="H74" s="109">
        <v>122507226</v>
      </c>
      <c r="I74" s="68">
        <f>H74</f>
        <v>122507226</v>
      </c>
      <c r="J74" s="68">
        <f t="shared" ref="J74:T74" si="20">+I77</f>
        <v>131127837</v>
      </c>
      <c r="K74" s="68">
        <f t="shared" si="20"/>
        <v>142557345</v>
      </c>
      <c r="L74" s="68">
        <f t="shared" si="20"/>
        <v>149697345</v>
      </c>
      <c r="M74" s="68">
        <f t="shared" si="20"/>
        <v>154837345</v>
      </c>
      <c r="N74" s="68">
        <f t="shared" si="20"/>
        <v>164977345</v>
      </c>
      <c r="O74" s="68">
        <f t="shared" si="20"/>
        <v>165683055</v>
      </c>
      <c r="P74" s="68">
        <f t="shared" si="20"/>
        <v>168091969</v>
      </c>
      <c r="Q74" s="68">
        <f t="shared" si="20"/>
        <v>166574333</v>
      </c>
      <c r="R74" s="68">
        <f t="shared" si="20"/>
        <v>158376336</v>
      </c>
      <c r="S74" s="68">
        <f t="shared" si="20"/>
        <v>144040948</v>
      </c>
      <c r="T74" s="88">
        <f t="shared" si="20"/>
        <v>134309241</v>
      </c>
    </row>
    <row r="75" spans="2:27" s="62" customFormat="1" x14ac:dyDescent="0.25">
      <c r="B75" s="63"/>
      <c r="C75" s="64"/>
      <c r="D75" s="65" t="s">
        <v>65</v>
      </c>
      <c r="E75" s="66"/>
      <c r="F75" s="67"/>
      <c r="G75" s="67"/>
      <c r="H75" s="68">
        <f>+H74+H13+H49-H28-H47-H65</f>
        <v>122507226</v>
      </c>
      <c r="I75" s="68">
        <f>+I74+I13+I49-I28-I47-I65</f>
        <v>131127837</v>
      </c>
      <c r="J75" s="68">
        <f t="shared" ref="J75:T75" si="21">+I75+J13+J49-J28-J47-J65</f>
        <v>142557345</v>
      </c>
      <c r="K75" s="68">
        <f t="shared" si="21"/>
        <v>149697345</v>
      </c>
      <c r="L75" s="68">
        <f t="shared" si="21"/>
        <v>154837345</v>
      </c>
      <c r="M75" s="68">
        <f t="shared" si="21"/>
        <v>164977345</v>
      </c>
      <c r="N75" s="68">
        <f t="shared" si="21"/>
        <v>165683055</v>
      </c>
      <c r="O75" s="68">
        <f t="shared" si="21"/>
        <v>168091969</v>
      </c>
      <c r="P75" s="68">
        <f t="shared" si="21"/>
        <v>166574333</v>
      </c>
      <c r="Q75" s="68">
        <f t="shared" si="21"/>
        <v>158376336</v>
      </c>
      <c r="R75" s="68">
        <f t="shared" si="21"/>
        <v>144040948</v>
      </c>
      <c r="S75" s="68">
        <f t="shared" si="21"/>
        <v>134309241</v>
      </c>
      <c r="T75" s="88">
        <f t="shared" si="21"/>
        <v>122507226</v>
      </c>
    </row>
    <row r="76" spans="2:27" s="62" customFormat="1" x14ac:dyDescent="0.25">
      <c r="B76" s="63"/>
      <c r="C76" s="64"/>
      <c r="D76" s="110" t="s">
        <v>66</v>
      </c>
      <c r="E76" s="66"/>
      <c r="F76" s="67"/>
      <c r="G76" s="67"/>
      <c r="H76" s="68">
        <f>SUM(I76:T76)</f>
        <v>0</v>
      </c>
      <c r="I76" s="111">
        <v>0</v>
      </c>
      <c r="J76" s="111">
        <v>0</v>
      </c>
      <c r="K76" s="111">
        <v>0</v>
      </c>
      <c r="L76" s="111">
        <v>0</v>
      </c>
      <c r="M76" s="111">
        <v>0</v>
      </c>
      <c r="N76" s="111">
        <v>0</v>
      </c>
      <c r="O76" s="111">
        <v>0</v>
      </c>
      <c r="P76" s="69">
        <v>0</v>
      </c>
      <c r="Q76" s="69">
        <v>0</v>
      </c>
      <c r="R76" s="111">
        <v>0</v>
      </c>
      <c r="S76" s="111">
        <v>0</v>
      </c>
      <c r="T76" s="112">
        <v>0</v>
      </c>
      <c r="U76" s="64"/>
      <c r="V76" s="64"/>
      <c r="W76" s="64"/>
      <c r="X76" s="64"/>
      <c r="Y76" s="64"/>
      <c r="Z76" s="64"/>
      <c r="AA76" s="64"/>
    </row>
    <row r="77" spans="2:27" s="62" customFormat="1" x14ac:dyDescent="0.25">
      <c r="B77" s="63"/>
      <c r="C77" s="64"/>
      <c r="D77" s="110" t="s">
        <v>67</v>
      </c>
      <c r="E77" s="66"/>
      <c r="F77" s="67"/>
      <c r="G77" s="67"/>
      <c r="H77" s="68">
        <f>+H75-H76</f>
        <v>122507226</v>
      </c>
      <c r="I77" s="68">
        <f t="shared" ref="I77:T77" si="22">+I74+I13+I49-I28-I47-I65-I76</f>
        <v>131127837</v>
      </c>
      <c r="J77" s="68">
        <f t="shared" si="22"/>
        <v>142557345</v>
      </c>
      <c r="K77" s="68">
        <f t="shared" si="22"/>
        <v>149697345</v>
      </c>
      <c r="L77" s="68">
        <f t="shared" si="22"/>
        <v>154837345</v>
      </c>
      <c r="M77" s="68">
        <f t="shared" si="22"/>
        <v>164977345</v>
      </c>
      <c r="N77" s="68">
        <f t="shared" si="22"/>
        <v>165683055</v>
      </c>
      <c r="O77" s="68">
        <f t="shared" si="22"/>
        <v>168091969</v>
      </c>
      <c r="P77" s="68">
        <f t="shared" si="22"/>
        <v>166574333</v>
      </c>
      <c r="Q77" s="68">
        <f t="shared" si="22"/>
        <v>158376336</v>
      </c>
      <c r="R77" s="68">
        <f t="shared" si="22"/>
        <v>144040948</v>
      </c>
      <c r="S77" s="68">
        <f t="shared" si="22"/>
        <v>134309241</v>
      </c>
      <c r="T77" s="88">
        <f t="shared" si="22"/>
        <v>122507226</v>
      </c>
    </row>
    <row r="78" spans="2:27" s="62" customFormat="1" ht="12" customHeight="1" x14ac:dyDescent="0.25">
      <c r="B78" s="113"/>
      <c r="C78" s="114"/>
      <c r="D78" s="115"/>
      <c r="E78" s="116"/>
      <c r="F78" s="117"/>
      <c r="G78" s="117"/>
      <c r="H78" s="118"/>
      <c r="I78" s="119"/>
      <c r="J78" s="119"/>
      <c r="K78" s="119"/>
      <c r="L78" s="119"/>
      <c r="M78" s="119"/>
      <c r="N78" s="119"/>
      <c r="O78" s="119"/>
      <c r="P78" s="119"/>
      <c r="Q78" s="119"/>
      <c r="R78" s="119"/>
      <c r="S78" s="119"/>
      <c r="T78" s="120"/>
    </row>
    <row r="79" spans="2:27" s="71" customFormat="1" x14ac:dyDescent="0.3">
      <c r="B79" s="121"/>
      <c r="C79" s="122"/>
      <c r="D79" s="122"/>
      <c r="E79" s="123"/>
      <c r="F79" s="124"/>
      <c r="G79" s="124"/>
      <c r="H79" s="125"/>
      <c r="I79" s="125"/>
      <c r="J79" s="125"/>
      <c r="K79" s="125"/>
      <c r="L79" s="125"/>
      <c r="M79" s="125"/>
      <c r="N79" s="125"/>
      <c r="O79" s="125"/>
      <c r="P79" s="125"/>
      <c r="Q79" s="125"/>
      <c r="R79" s="125"/>
      <c r="S79" s="125"/>
      <c r="T79" s="126"/>
    </row>
    <row r="80" spans="2:27" s="64" customFormat="1" ht="18.75" customHeight="1" x14ac:dyDescent="0.25">
      <c r="B80" s="341" t="s">
        <v>68</v>
      </c>
      <c r="C80" s="341"/>
      <c r="D80" s="341"/>
      <c r="E80" s="341"/>
      <c r="F80" s="341"/>
      <c r="G80" s="341"/>
      <c r="H80" s="36">
        <f t="shared" ref="H80:T80" si="23">+H13+H49+H71+H74</f>
        <v>472312436</v>
      </c>
      <c r="I80" s="36">
        <f t="shared" si="23"/>
        <v>151360492</v>
      </c>
      <c r="J80" s="36">
        <f t="shared" si="23"/>
        <v>159657171</v>
      </c>
      <c r="K80" s="36">
        <f t="shared" si="23"/>
        <v>170930110</v>
      </c>
      <c r="L80" s="36">
        <f t="shared" si="23"/>
        <v>178985281</v>
      </c>
      <c r="M80" s="36">
        <f t="shared" si="23"/>
        <v>184251286</v>
      </c>
      <c r="N80" s="36">
        <f t="shared" si="23"/>
        <v>194246695</v>
      </c>
      <c r="O80" s="36">
        <f t="shared" si="23"/>
        <v>195368808</v>
      </c>
      <c r="P80" s="36">
        <f t="shared" si="23"/>
        <v>198097095</v>
      </c>
      <c r="Q80" s="36">
        <f t="shared" si="23"/>
        <v>196524078</v>
      </c>
      <c r="R80" s="36">
        <f t="shared" si="23"/>
        <v>186326149</v>
      </c>
      <c r="S80" s="36">
        <f t="shared" si="23"/>
        <v>172801193</v>
      </c>
      <c r="T80" s="43">
        <f t="shared" si="23"/>
        <v>164037177</v>
      </c>
    </row>
    <row r="81" spans="2:20" s="71" customFormat="1" x14ac:dyDescent="0.3">
      <c r="B81" s="127"/>
      <c r="C81" s="106"/>
      <c r="D81" s="106"/>
      <c r="E81" s="107"/>
      <c r="F81" s="108"/>
      <c r="G81" s="108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4"/>
    </row>
    <row r="82" spans="2:20" s="64" customFormat="1" ht="18.75" customHeight="1" x14ac:dyDescent="0.25">
      <c r="B82" s="341" t="s">
        <v>69</v>
      </c>
      <c r="C82" s="341"/>
      <c r="D82" s="341"/>
      <c r="E82" s="341"/>
      <c r="F82" s="341"/>
      <c r="G82" s="341"/>
      <c r="H82" s="36">
        <f>+H28+H47+H65+H75</f>
        <v>472312436</v>
      </c>
      <c r="I82" s="36">
        <f t="shared" ref="I82:T82" si="24">+I28+I47+I65+I77</f>
        <v>151360492</v>
      </c>
      <c r="J82" s="36">
        <f t="shared" si="24"/>
        <v>159657171</v>
      </c>
      <c r="K82" s="36">
        <f t="shared" si="24"/>
        <v>170930110</v>
      </c>
      <c r="L82" s="36">
        <f t="shared" si="24"/>
        <v>178985281</v>
      </c>
      <c r="M82" s="36">
        <f t="shared" si="24"/>
        <v>184251286</v>
      </c>
      <c r="N82" s="36">
        <f t="shared" si="24"/>
        <v>194246695</v>
      </c>
      <c r="O82" s="36">
        <f t="shared" si="24"/>
        <v>195368808</v>
      </c>
      <c r="P82" s="36">
        <f t="shared" si="24"/>
        <v>198097095</v>
      </c>
      <c r="Q82" s="36">
        <f t="shared" si="24"/>
        <v>196524078</v>
      </c>
      <c r="R82" s="36">
        <f t="shared" si="24"/>
        <v>186326149</v>
      </c>
      <c r="S82" s="36">
        <f t="shared" si="24"/>
        <v>172801193</v>
      </c>
      <c r="T82" s="43">
        <f t="shared" si="24"/>
        <v>164037177</v>
      </c>
    </row>
    <row r="83" spans="2:20" s="128" customFormat="1" ht="12.75" x14ac:dyDescent="0.2">
      <c r="B83" s="129"/>
      <c r="C83" s="130"/>
      <c r="D83" s="130"/>
      <c r="E83" s="131"/>
      <c r="F83" s="132"/>
      <c r="G83" s="132"/>
      <c r="H83" s="133"/>
      <c r="I83" s="133"/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4"/>
    </row>
    <row r="84" spans="2:20" ht="12.75" customHeight="1" x14ac:dyDescent="0.25">
      <c r="B84" s="135"/>
      <c r="C84" s="136"/>
      <c r="D84" s="135"/>
      <c r="E84" s="137"/>
      <c r="F84" s="137"/>
      <c r="G84" s="137"/>
    </row>
    <row r="85" spans="2:20" ht="12.75" customHeight="1" x14ac:dyDescent="0.25">
      <c r="B85" s="138"/>
      <c r="C85" s="136"/>
      <c r="D85" s="138"/>
      <c r="E85" s="139"/>
      <c r="F85" s="139"/>
      <c r="G85" s="139"/>
    </row>
    <row r="86" spans="2:20" ht="18.75" customHeight="1" x14ac:dyDescent="0.25">
      <c r="B86" s="140"/>
      <c r="C86" s="140"/>
      <c r="D86" s="140"/>
      <c r="E86" s="104" t="s">
        <v>34</v>
      </c>
      <c r="F86" s="85">
        <v>37705836</v>
      </c>
      <c r="G86" s="85">
        <v>0</v>
      </c>
      <c r="H86" s="68">
        <f>SUM(I86:T86)</f>
        <v>26086057</v>
      </c>
      <c r="I86" s="86">
        <v>1998817</v>
      </c>
      <c r="J86" s="86">
        <v>1893903</v>
      </c>
      <c r="K86" s="86">
        <v>1998793</v>
      </c>
      <c r="L86" s="86">
        <v>2062417</v>
      </c>
      <c r="M86" s="86">
        <v>2119953</v>
      </c>
      <c r="N86" s="86">
        <v>1893903</v>
      </c>
      <c r="O86" s="86">
        <v>1998793</v>
      </c>
      <c r="P86" s="86">
        <v>1893903</v>
      </c>
      <c r="Q86" s="86">
        <v>1998793</v>
      </c>
      <c r="R86" s="86">
        <v>2606681</v>
      </c>
      <c r="S86" s="86">
        <v>2631645</v>
      </c>
      <c r="T86" s="87">
        <v>2988456</v>
      </c>
    </row>
    <row r="87" spans="2:20" ht="18.75" customHeight="1" x14ac:dyDescent="0.25">
      <c r="B87" s="135"/>
      <c r="C87" s="135"/>
      <c r="D87" s="135"/>
      <c r="E87" s="104" t="s">
        <v>35</v>
      </c>
      <c r="F87" s="85"/>
      <c r="G87" s="85"/>
      <c r="H87" s="68">
        <f t="shared" ref="H87:T87" si="25">+H88+H89</f>
        <v>265169153</v>
      </c>
      <c r="I87" s="336">
        <v>18229671</v>
      </c>
      <c r="J87" s="336">
        <v>15051756</v>
      </c>
      <c r="K87" s="336">
        <f t="shared" si="25"/>
        <v>19229805</v>
      </c>
      <c r="L87" s="336">
        <f t="shared" si="25"/>
        <v>18926352</v>
      </c>
      <c r="M87" s="336">
        <f t="shared" si="25"/>
        <v>17149821</v>
      </c>
      <c r="N87" s="336">
        <f t="shared" si="25"/>
        <v>26665570</v>
      </c>
      <c r="O87" s="336">
        <f t="shared" si="25"/>
        <v>25173879</v>
      </c>
      <c r="P87" s="336">
        <f t="shared" si="25"/>
        <v>24619692</v>
      </c>
      <c r="Q87" s="336">
        <f t="shared" si="25"/>
        <v>21129782</v>
      </c>
      <c r="R87" s="336">
        <f t="shared" si="25"/>
        <v>29599353</v>
      </c>
      <c r="S87" s="336">
        <f t="shared" si="25"/>
        <v>22856140</v>
      </c>
      <c r="T87" s="337">
        <f t="shared" si="25"/>
        <v>26537332</v>
      </c>
    </row>
    <row r="88" spans="2:20" ht="18.75" customHeight="1" x14ac:dyDescent="0.3">
      <c r="B88" s="135"/>
      <c r="C88" s="135"/>
      <c r="D88" s="135"/>
      <c r="E88" s="104" t="s">
        <v>36</v>
      </c>
      <c r="F88" s="89">
        <v>5355500</v>
      </c>
      <c r="G88" s="89">
        <v>0</v>
      </c>
      <c r="H88" s="68">
        <f>SUM(I88:T88)</f>
        <v>12867200</v>
      </c>
      <c r="I88" s="90">
        <v>542433</v>
      </c>
      <c r="J88" s="90">
        <v>602266</v>
      </c>
      <c r="K88" s="90">
        <v>1892815</v>
      </c>
      <c r="L88" s="90">
        <v>1726018</v>
      </c>
      <c r="M88" s="90">
        <v>1357730</v>
      </c>
      <c r="N88" s="90">
        <v>1394562</v>
      </c>
      <c r="O88" s="90">
        <v>966775</v>
      </c>
      <c r="P88" s="90">
        <v>865608</v>
      </c>
      <c r="Q88" s="90">
        <v>948110</v>
      </c>
      <c r="R88" s="90">
        <v>850063</v>
      </c>
      <c r="S88" s="90">
        <v>930595</v>
      </c>
      <c r="T88" s="334">
        <v>790225</v>
      </c>
    </row>
    <row r="89" spans="2:20" ht="18.75" customHeight="1" x14ac:dyDescent="0.3">
      <c r="B89" s="135"/>
      <c r="C89" s="135"/>
      <c r="D89" s="135"/>
      <c r="E89" s="104" t="s">
        <v>37</v>
      </c>
      <c r="F89" s="89">
        <v>193261164</v>
      </c>
      <c r="G89" s="89">
        <v>26845465</v>
      </c>
      <c r="H89" s="68">
        <f>SUM(I89:T89)</f>
        <v>252301953</v>
      </c>
      <c r="I89" s="338">
        <v>17675238</v>
      </c>
      <c r="J89" s="338">
        <v>14461490</v>
      </c>
      <c r="K89" s="338">
        <v>17336990</v>
      </c>
      <c r="L89" s="338">
        <v>17200334</v>
      </c>
      <c r="M89" s="338">
        <v>15792091</v>
      </c>
      <c r="N89" s="338">
        <v>25271008</v>
      </c>
      <c r="O89" s="338">
        <v>24207104</v>
      </c>
      <c r="P89" s="338">
        <v>23754084</v>
      </c>
      <c r="Q89" s="338">
        <v>20181672</v>
      </c>
      <c r="R89" s="338">
        <v>28749290</v>
      </c>
      <c r="S89" s="338">
        <v>21925545</v>
      </c>
      <c r="T89" s="339">
        <v>25747107</v>
      </c>
    </row>
    <row r="90" spans="2:20" ht="18.75" hidden="1" customHeight="1" x14ac:dyDescent="0.25">
      <c r="B90" s="135"/>
      <c r="C90" s="135"/>
      <c r="D90" s="135"/>
      <c r="E90" s="104" t="s">
        <v>38</v>
      </c>
      <c r="F90" s="85"/>
      <c r="G90" s="85"/>
      <c r="H90" s="68">
        <f>SUM(I90:T90)</f>
        <v>3550000</v>
      </c>
      <c r="I90" s="340">
        <v>4167</v>
      </c>
      <c r="J90" s="340">
        <v>154167</v>
      </c>
      <c r="K90" s="340">
        <v>4167</v>
      </c>
      <c r="L90" s="340">
        <v>3159167</v>
      </c>
      <c r="M90" s="340">
        <v>4167</v>
      </c>
      <c r="N90" s="91">
        <v>4167</v>
      </c>
      <c r="O90" s="91">
        <v>104167</v>
      </c>
      <c r="P90" s="91">
        <v>9167</v>
      </c>
      <c r="Q90" s="91">
        <v>19167</v>
      </c>
      <c r="R90" s="91">
        <v>79167</v>
      </c>
      <c r="S90" s="91">
        <v>4167</v>
      </c>
      <c r="T90" s="335">
        <v>4163</v>
      </c>
    </row>
    <row r="91" spans="2:20" ht="18.75" hidden="1" customHeight="1" x14ac:dyDescent="0.25">
      <c r="B91" s="135"/>
      <c r="C91" s="135"/>
      <c r="D91" s="135"/>
      <c r="E91" s="137"/>
      <c r="F91" s="137"/>
      <c r="G91" s="137"/>
      <c r="H91" s="141" t="s">
        <v>71</v>
      </c>
      <c r="I91" s="142" t="s">
        <v>188</v>
      </c>
    </row>
    <row r="92" spans="2:20" ht="18.75" hidden="1" customHeight="1" x14ac:dyDescent="0.25">
      <c r="B92" s="135"/>
      <c r="C92" s="135"/>
      <c r="D92" s="135"/>
      <c r="E92" s="137"/>
      <c r="F92" s="137"/>
      <c r="G92" s="137"/>
      <c r="H92" s="141" t="s">
        <v>3</v>
      </c>
      <c r="I92" s="142" t="s">
        <v>189</v>
      </c>
    </row>
    <row r="93" spans="2:20" ht="18.75" hidden="1" customHeight="1" x14ac:dyDescent="0.25">
      <c r="B93" s="135"/>
      <c r="C93" s="135"/>
      <c r="D93" s="135"/>
      <c r="E93" s="137"/>
      <c r="F93" s="137"/>
      <c r="G93" s="137"/>
      <c r="H93" s="141" t="s">
        <v>72</v>
      </c>
      <c r="I93" s="142" t="s">
        <v>190</v>
      </c>
    </row>
    <row r="94" spans="2:20" ht="18.75" hidden="1" customHeight="1" x14ac:dyDescent="0.25">
      <c r="B94" s="135"/>
      <c r="C94" s="135"/>
      <c r="D94" s="135"/>
      <c r="E94" s="137"/>
      <c r="F94" s="137"/>
      <c r="G94" s="137"/>
      <c r="H94" s="141" t="s">
        <v>73</v>
      </c>
      <c r="I94" s="142" t="s">
        <v>191</v>
      </c>
    </row>
    <row r="95" spans="2:20" ht="18.75" hidden="1" customHeight="1" x14ac:dyDescent="0.25">
      <c r="B95" s="135"/>
      <c r="C95" s="135"/>
      <c r="D95" s="135"/>
      <c r="E95" s="137"/>
      <c r="F95" s="137"/>
      <c r="G95" s="137"/>
      <c r="H95" s="141" t="s">
        <v>74</v>
      </c>
      <c r="I95" s="142" t="s">
        <v>192</v>
      </c>
    </row>
    <row r="96" spans="2:20" ht="18.75" hidden="1" customHeight="1" x14ac:dyDescent="0.25">
      <c r="B96" s="135"/>
      <c r="C96" s="135"/>
      <c r="D96" s="135"/>
      <c r="E96" s="137"/>
      <c r="F96" s="137"/>
      <c r="G96" s="137"/>
      <c r="H96" s="141" t="s">
        <v>75</v>
      </c>
      <c r="I96" s="142" t="s">
        <v>193</v>
      </c>
    </row>
    <row r="97" spans="2:20" ht="18.75" hidden="1" customHeight="1" x14ac:dyDescent="0.25">
      <c r="B97" s="135"/>
      <c r="C97" s="135"/>
      <c r="D97" s="135"/>
      <c r="E97" s="137"/>
      <c r="F97" s="137"/>
      <c r="G97" s="137"/>
      <c r="H97" s="141" t="s">
        <v>76</v>
      </c>
      <c r="I97" s="142" t="s">
        <v>194</v>
      </c>
    </row>
    <row r="98" spans="2:20" hidden="1" x14ac:dyDescent="0.25">
      <c r="B98" s="135"/>
      <c r="C98" s="135"/>
      <c r="D98" s="135"/>
      <c r="E98" s="137"/>
      <c r="F98" s="137"/>
      <c r="G98" s="137"/>
      <c r="H98" s="141" t="s">
        <v>77</v>
      </c>
      <c r="I98" s="142" t="s">
        <v>195</v>
      </c>
    </row>
    <row r="99" spans="2:20" hidden="1" x14ac:dyDescent="0.25">
      <c r="B99" s="137"/>
      <c r="C99" s="137"/>
      <c r="D99" s="137"/>
      <c r="E99" s="137"/>
      <c r="F99" s="137"/>
      <c r="G99" s="137"/>
      <c r="H99" s="141" t="s">
        <v>78</v>
      </c>
      <c r="I99" s="142" t="s">
        <v>196</v>
      </c>
    </row>
    <row r="100" spans="2:20" hidden="1" x14ac:dyDescent="0.25">
      <c r="B100" s="137"/>
      <c r="C100" s="137"/>
      <c r="D100" s="137"/>
      <c r="E100" s="137"/>
      <c r="F100" s="137"/>
      <c r="G100" s="137"/>
      <c r="H100" s="141" t="s">
        <v>79</v>
      </c>
      <c r="I100" s="142" t="s">
        <v>197</v>
      </c>
    </row>
    <row r="101" spans="2:20" hidden="1" x14ac:dyDescent="0.25">
      <c r="H101" s="141" t="s">
        <v>80</v>
      </c>
      <c r="I101" s="142" t="s">
        <v>198</v>
      </c>
    </row>
    <row r="102" spans="2:20" hidden="1" x14ac:dyDescent="0.25">
      <c r="H102" s="141" t="s">
        <v>81</v>
      </c>
      <c r="I102" s="142" t="s">
        <v>199</v>
      </c>
    </row>
    <row r="103" spans="2:20" hidden="1" x14ac:dyDescent="0.25">
      <c r="H103" s="141" t="s">
        <v>82</v>
      </c>
      <c r="I103" s="142" t="s">
        <v>200</v>
      </c>
    </row>
    <row r="104" spans="2:20" hidden="1" x14ac:dyDescent="0.25">
      <c r="H104" s="141" t="s">
        <v>83</v>
      </c>
      <c r="I104" s="142" t="s">
        <v>201</v>
      </c>
    </row>
    <row r="105" spans="2:20" hidden="1" x14ac:dyDescent="0.25">
      <c r="H105" s="141" t="s">
        <v>84</v>
      </c>
      <c r="I105" s="142" t="s">
        <v>202</v>
      </c>
    </row>
    <row r="107" spans="2:20" x14ac:dyDescent="0.25">
      <c r="I107" s="1">
        <f>I87-I88-I89</f>
        <v>12000</v>
      </c>
      <c r="J107" s="29">
        <f t="shared" ref="J107:T107" si="26">J87-J88-J89</f>
        <v>-12000</v>
      </c>
      <c r="K107" s="29">
        <f t="shared" si="26"/>
        <v>0</v>
      </c>
      <c r="L107" s="29">
        <f t="shared" si="26"/>
        <v>0</v>
      </c>
      <c r="M107" s="29">
        <f t="shared" si="26"/>
        <v>0</v>
      </c>
      <c r="N107" s="29">
        <f t="shared" si="26"/>
        <v>0</v>
      </c>
      <c r="O107" s="29">
        <f t="shared" si="26"/>
        <v>0</v>
      </c>
      <c r="P107" s="29">
        <f t="shared" si="26"/>
        <v>0</v>
      </c>
      <c r="Q107" s="29">
        <f t="shared" si="26"/>
        <v>0</v>
      </c>
      <c r="R107" s="29">
        <f t="shared" si="26"/>
        <v>0</v>
      </c>
      <c r="S107" s="29">
        <f t="shared" si="26"/>
        <v>0</v>
      </c>
      <c r="T107" s="29">
        <f t="shared" si="26"/>
        <v>0</v>
      </c>
    </row>
    <row r="108" spans="2:20" x14ac:dyDescent="0.25">
      <c r="I108" s="1">
        <v>17687238</v>
      </c>
      <c r="J108" s="1">
        <v>14449490</v>
      </c>
      <c r="K108" s="1">
        <v>17336990</v>
      </c>
      <c r="L108" s="1">
        <v>17200334</v>
      </c>
    </row>
    <row r="109" spans="2:20" x14ac:dyDescent="0.25">
      <c r="I109" s="1">
        <f>I108-I89</f>
        <v>12000</v>
      </c>
      <c r="J109" s="29">
        <f t="shared" ref="J109:L109" si="27">J108-J89</f>
        <v>-12000</v>
      </c>
      <c r="K109" s="29">
        <f t="shared" si="27"/>
        <v>0</v>
      </c>
      <c r="L109" s="29">
        <f t="shared" si="27"/>
        <v>0</v>
      </c>
    </row>
  </sheetData>
  <protectedRanges>
    <protectedRange sqref="I18:T18" name="Rango1"/>
  </protectedRanges>
  <mergeCells count="20">
    <mergeCell ref="R9:R11"/>
    <mergeCell ref="S9:S11"/>
    <mergeCell ref="T9:T11"/>
    <mergeCell ref="B80:G80"/>
    <mergeCell ref="B82:G82"/>
    <mergeCell ref="B1:T1"/>
    <mergeCell ref="B2:T2"/>
    <mergeCell ref="B3:T3"/>
    <mergeCell ref="I6:O6"/>
    <mergeCell ref="B9:E11"/>
    <mergeCell ref="H9:H11"/>
    <mergeCell ref="I9:I11"/>
    <mergeCell ref="J9:J11"/>
    <mergeCell ref="K9:K11"/>
    <mergeCell ref="L9:L11"/>
    <mergeCell ref="M9:M11"/>
    <mergeCell ref="N9:N11"/>
    <mergeCell ref="O9:O11"/>
    <mergeCell ref="P9:P11"/>
    <mergeCell ref="Q9:Q11"/>
  </mergeCells>
  <dataValidations count="3">
    <dataValidation type="whole" allowBlank="1" showErrorMessage="1" errorTitle="ERROR" error="NO CAPTURAR DECIMALES" sqref="H74 JD74 SZ74 ACV74">
      <formula1>0</formula1>
      <formula2>100000000000</formula2>
    </dataValidation>
    <dataValidation type="whole" allowBlank="1" showErrorMessage="1" errorTitle="ERROR" error="NO  CAPTURAR  DECIMALES" sqref="I14:T29 JE14:JP67 TA14:TL67 ACW14:ADH67 L30:T30 I31:T67 I86:T90">
      <formula1>0</formula1>
      <formula2>100000000000</formula2>
    </dataValidation>
    <dataValidation type="whole" allowBlank="1" showInputMessage="1" showErrorMessage="1" sqref="I13:T13 JE13:JP13 TA13:TL13 ACW13:ADH13">
      <formula1>0</formula1>
      <formula2>100000000000</formula2>
    </dataValidation>
  </dataValidations>
  <printOptions horizontalCentered="1"/>
  <pageMargins left="0" right="0" top="0.31527777777777799" bottom="0.35416666666666702" header="0.51180555555555496" footer="0.51180555555555496"/>
  <pageSetup scale="45" firstPageNumber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opLeftCell="B15" zoomScaleNormal="100" workbookViewId="0">
      <selection activeCell="L34" sqref="L34"/>
    </sheetView>
  </sheetViews>
  <sheetFormatPr baseColWidth="10" defaultColWidth="10.7109375" defaultRowHeight="15" x14ac:dyDescent="0.25"/>
  <cols>
    <col min="1" max="1" width="11.5703125" hidden="1" customWidth="1"/>
    <col min="2" max="4" width="4.7109375" customWidth="1"/>
    <col min="5" max="5" width="6.28515625" customWidth="1"/>
    <col min="6" max="6" width="8" customWidth="1"/>
    <col min="7" max="7" width="48" customWidth="1"/>
    <col min="8" max="8" width="15" customWidth="1"/>
    <col min="9" max="9" width="18.5703125" customWidth="1"/>
    <col min="10" max="10" width="15" customWidth="1"/>
    <col min="11" max="11" width="17.140625" customWidth="1"/>
    <col min="12" max="12" width="13.85546875" customWidth="1"/>
    <col min="13" max="13" width="18.5703125" customWidth="1"/>
    <col min="14" max="14" width="13.42578125" customWidth="1"/>
    <col min="15" max="15" width="19" customWidth="1"/>
    <col min="16" max="16" width="16.7109375" customWidth="1"/>
  </cols>
  <sheetData>
    <row r="1" spans="1:17" s="145" customFormat="1" ht="33" customHeight="1" x14ac:dyDescent="0.3">
      <c r="A1" s="143"/>
      <c r="B1" s="348" t="str">
        <f>Calendario!B1</f>
        <v>F L U J O  D E  E F E C T I V O  2022</v>
      </c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48"/>
      <c r="O1" s="348"/>
      <c r="P1" s="348"/>
      <c r="Q1" s="144"/>
    </row>
    <row r="2" spans="1:17" s="145" customFormat="1" ht="33" customHeight="1" x14ac:dyDescent="0.3">
      <c r="A2" s="143"/>
      <c r="B2" s="348" t="s">
        <v>85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144"/>
    </row>
    <row r="3" spans="1:17" s="145" customFormat="1" ht="22.5" customHeight="1" x14ac:dyDescent="0.35">
      <c r="A3" s="146"/>
      <c r="B3" s="349" t="s">
        <v>1</v>
      </c>
      <c r="C3" s="349"/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349"/>
      <c r="P3" s="349"/>
      <c r="Q3" s="144"/>
    </row>
    <row r="4" spans="1:17" s="145" customFormat="1" ht="41.25" customHeight="1" x14ac:dyDescent="0.4">
      <c r="A4" s="147"/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9"/>
      <c r="P4" s="150" t="str">
        <f>[1]Calendario!T5</f>
        <v>Vrs 2021.2</v>
      </c>
      <c r="Q4" s="144"/>
    </row>
    <row r="5" spans="1:17" s="145" customFormat="1" ht="21.75" x14ac:dyDescent="0.3">
      <c r="A5" s="151"/>
      <c r="B5" s="152" t="s">
        <v>86</v>
      </c>
      <c r="C5" s="153"/>
      <c r="D5" s="153"/>
      <c r="E5" s="154" t="str">
        <f>Calendario!H6</f>
        <v>J2P</v>
      </c>
      <c r="F5" s="350" t="e">
        <f>Calendario!I6</f>
        <v>#N/A</v>
      </c>
      <c r="G5" s="350"/>
      <c r="H5" s="350"/>
      <c r="I5" s="350"/>
      <c r="J5" s="350"/>
      <c r="K5" s="350"/>
      <c r="L5" s="155"/>
      <c r="M5" s="155" t="s">
        <v>87</v>
      </c>
      <c r="N5" s="156"/>
      <c r="O5" s="156"/>
      <c r="P5" s="157"/>
      <c r="Q5" s="144"/>
    </row>
    <row r="6" spans="1:17" s="145" customFormat="1" ht="6.75" customHeight="1" x14ac:dyDescent="0.3">
      <c r="A6" s="158"/>
      <c r="B6" s="159"/>
      <c r="C6" s="160"/>
      <c r="D6" s="160"/>
      <c r="E6" s="160"/>
      <c r="F6" s="161"/>
      <c r="G6" s="160"/>
      <c r="H6" s="162"/>
      <c r="I6" s="163"/>
      <c r="J6" s="163"/>
      <c r="K6" s="164"/>
      <c r="L6" s="163"/>
      <c r="M6" s="165"/>
      <c r="N6" s="165"/>
      <c r="O6" s="165"/>
      <c r="P6" s="166"/>
      <c r="Q6" s="144"/>
    </row>
    <row r="7" spans="1:17" s="145" customFormat="1" ht="10.5" customHeight="1" x14ac:dyDescent="0.3">
      <c r="A7" s="151"/>
      <c r="B7" s="167"/>
      <c r="C7" s="167"/>
      <c r="D7" s="167"/>
      <c r="E7" s="167"/>
      <c r="F7" s="167"/>
      <c r="G7" s="167"/>
      <c r="H7" s="167"/>
      <c r="I7" s="168"/>
      <c r="J7" s="168"/>
      <c r="K7" s="168"/>
      <c r="L7" s="168"/>
      <c r="M7" s="168"/>
      <c r="N7" s="168"/>
      <c r="O7" s="168"/>
      <c r="P7" s="168"/>
      <c r="Q7" s="144"/>
    </row>
    <row r="8" spans="1:17" s="145" customFormat="1" ht="27.75" customHeight="1" x14ac:dyDescent="0.3">
      <c r="A8" s="147"/>
      <c r="B8" s="351" t="s">
        <v>88</v>
      </c>
      <c r="C8" s="352" t="s">
        <v>89</v>
      </c>
      <c r="D8" s="352" t="s">
        <v>90</v>
      </c>
      <c r="E8" s="352" t="s">
        <v>91</v>
      </c>
      <c r="F8" s="352" t="s">
        <v>92</v>
      </c>
      <c r="G8" s="352" t="s">
        <v>93</v>
      </c>
      <c r="H8" s="353" t="s">
        <v>94</v>
      </c>
      <c r="I8" s="354" t="s">
        <v>95</v>
      </c>
      <c r="J8" s="354"/>
      <c r="K8" s="354"/>
      <c r="L8" s="354"/>
      <c r="M8" s="354"/>
      <c r="N8" s="355" t="s">
        <v>96</v>
      </c>
      <c r="O8" s="355"/>
      <c r="P8" s="355"/>
      <c r="Q8" s="144"/>
    </row>
    <row r="9" spans="1:17" s="145" customFormat="1" ht="76.5" customHeight="1" x14ac:dyDescent="0.3">
      <c r="A9" s="147"/>
      <c r="B9" s="351"/>
      <c r="C9" s="352"/>
      <c r="D9" s="352"/>
      <c r="E9" s="352"/>
      <c r="F9" s="352"/>
      <c r="G9" s="352"/>
      <c r="H9" s="353"/>
      <c r="I9" s="169" t="s">
        <v>97</v>
      </c>
      <c r="J9" s="169" t="s">
        <v>98</v>
      </c>
      <c r="K9" s="169" t="s">
        <v>99</v>
      </c>
      <c r="L9" s="169" t="s">
        <v>100</v>
      </c>
      <c r="M9" s="169" t="s">
        <v>101</v>
      </c>
      <c r="N9" s="169" t="s">
        <v>97</v>
      </c>
      <c r="O9" s="169" t="s">
        <v>102</v>
      </c>
      <c r="P9" s="170" t="s">
        <v>103</v>
      </c>
      <c r="Q9" s="144"/>
    </row>
    <row r="10" spans="1:17" s="145" customFormat="1" x14ac:dyDescent="0.3">
      <c r="A10" s="147"/>
      <c r="B10" s="171"/>
      <c r="C10" s="172"/>
      <c r="D10" s="173"/>
      <c r="E10" s="173"/>
      <c r="F10" s="173"/>
      <c r="G10" s="174"/>
      <c r="H10" s="175"/>
      <c r="I10" s="175"/>
      <c r="J10" s="176"/>
      <c r="K10" s="175"/>
      <c r="L10" s="175"/>
      <c r="M10" s="177"/>
      <c r="N10" s="175"/>
      <c r="O10" s="178"/>
      <c r="P10" s="177"/>
      <c r="Q10" s="179"/>
    </row>
    <row r="11" spans="1:17" s="145" customFormat="1" x14ac:dyDescent="0.3">
      <c r="A11" s="147"/>
      <c r="B11" s="180"/>
      <c r="C11" s="181"/>
      <c r="D11" s="182"/>
      <c r="E11" s="182"/>
      <c r="F11" s="182"/>
      <c r="G11" s="183"/>
      <c r="H11" s="184"/>
      <c r="I11" s="185"/>
      <c r="J11" s="186"/>
      <c r="K11" s="186"/>
      <c r="L11" s="186"/>
      <c r="M11" s="187"/>
      <c r="N11" s="185"/>
      <c r="O11" s="188"/>
      <c r="P11" s="189"/>
      <c r="Q11" s="179"/>
    </row>
    <row r="12" spans="1:17" s="145" customFormat="1" x14ac:dyDescent="0.3">
      <c r="A12" s="147"/>
      <c r="B12" s="190"/>
      <c r="C12" s="182"/>
      <c r="D12" s="182"/>
      <c r="E12" s="182"/>
      <c r="F12" s="182"/>
      <c r="G12" s="191" t="s">
        <v>104</v>
      </c>
      <c r="H12" s="192">
        <f>+I12+N12</f>
        <v>349805210</v>
      </c>
      <c r="I12" s="193">
        <f>SUM(J12:M12)</f>
        <v>294805210</v>
      </c>
      <c r="J12" s="194">
        <f t="shared" ref="J12:P12" si="0">+J14+J20</f>
        <v>26086057</v>
      </c>
      <c r="K12" s="194">
        <f t="shared" si="0"/>
        <v>12867200</v>
      </c>
      <c r="L12" s="194">
        <f t="shared" si="0"/>
        <v>252301953</v>
      </c>
      <c r="M12" s="195">
        <f t="shared" si="0"/>
        <v>3550000</v>
      </c>
      <c r="N12" s="192">
        <f t="shared" si="0"/>
        <v>55000000</v>
      </c>
      <c r="O12" s="194">
        <f t="shared" si="0"/>
        <v>0</v>
      </c>
      <c r="P12" s="195">
        <f t="shared" si="0"/>
        <v>55000000</v>
      </c>
      <c r="Q12" s="179"/>
    </row>
    <row r="13" spans="1:17" s="145" customFormat="1" x14ac:dyDescent="0.3">
      <c r="A13" s="147"/>
      <c r="B13" s="190"/>
      <c r="C13" s="182"/>
      <c r="D13" s="182"/>
      <c r="E13" s="182"/>
      <c r="F13" s="182"/>
      <c r="G13" s="196"/>
      <c r="H13" s="197"/>
      <c r="I13" s="197"/>
      <c r="J13" s="198"/>
      <c r="K13" s="198"/>
      <c r="L13" s="198"/>
      <c r="M13" s="199"/>
      <c r="N13" s="197"/>
      <c r="O13" s="198"/>
      <c r="P13" s="200"/>
      <c r="Q13" s="179"/>
    </row>
    <row r="14" spans="1:17" s="145" customFormat="1" x14ac:dyDescent="0.3">
      <c r="A14" s="147"/>
      <c r="B14" s="190">
        <v>1</v>
      </c>
      <c r="C14" s="182"/>
      <c r="D14" s="182"/>
      <c r="E14" s="182"/>
      <c r="F14" s="182"/>
      <c r="G14" s="183" t="s">
        <v>105</v>
      </c>
      <c r="H14" s="201">
        <f>+I14+N14</f>
        <v>4303695</v>
      </c>
      <c r="I14" s="202">
        <f>SUM(J14:M14)</f>
        <v>4303695</v>
      </c>
      <c r="J14" s="203">
        <f t="shared" ref="J14:M17" si="1">+J15</f>
        <v>2291495</v>
      </c>
      <c r="K14" s="201">
        <f t="shared" si="1"/>
        <v>227700</v>
      </c>
      <c r="L14" s="201">
        <f t="shared" si="1"/>
        <v>1784500</v>
      </c>
      <c r="M14" s="204">
        <f t="shared" si="1"/>
        <v>0</v>
      </c>
      <c r="N14" s="205">
        <f>SUM(O14:P14)</f>
        <v>0</v>
      </c>
      <c r="O14" s="203">
        <f t="shared" ref="O14:P17" si="2">+O15</f>
        <v>0</v>
      </c>
      <c r="P14" s="204">
        <f t="shared" si="2"/>
        <v>0</v>
      </c>
      <c r="Q14" s="179"/>
    </row>
    <row r="15" spans="1:17" s="145" customFormat="1" x14ac:dyDescent="0.3">
      <c r="A15" s="147"/>
      <c r="B15" s="190"/>
      <c r="C15" s="181">
        <v>3</v>
      </c>
      <c r="D15" s="182"/>
      <c r="E15" s="182"/>
      <c r="F15" s="182"/>
      <c r="G15" s="183" t="s">
        <v>106</v>
      </c>
      <c r="H15" s="201">
        <f>+I15+N15</f>
        <v>4303695</v>
      </c>
      <c r="I15" s="202">
        <f>SUM(J15:M15)</f>
        <v>4303695</v>
      </c>
      <c r="J15" s="203">
        <f t="shared" si="1"/>
        <v>2291495</v>
      </c>
      <c r="K15" s="201">
        <f t="shared" si="1"/>
        <v>227700</v>
      </c>
      <c r="L15" s="201">
        <f t="shared" si="1"/>
        <v>1784500</v>
      </c>
      <c r="M15" s="204">
        <f t="shared" si="1"/>
        <v>0</v>
      </c>
      <c r="N15" s="205">
        <f>SUM(O15:P15)</f>
        <v>0</v>
      </c>
      <c r="O15" s="203">
        <f t="shared" si="2"/>
        <v>0</v>
      </c>
      <c r="P15" s="204">
        <f t="shared" si="2"/>
        <v>0</v>
      </c>
      <c r="Q15" s="179"/>
    </row>
    <row r="16" spans="1:17" s="145" customFormat="1" x14ac:dyDescent="0.3">
      <c r="A16" s="147"/>
      <c r="B16" s="190"/>
      <c r="C16" s="182"/>
      <c r="D16" s="182" t="s">
        <v>107</v>
      </c>
      <c r="E16" s="182"/>
      <c r="F16" s="182"/>
      <c r="G16" s="196" t="s">
        <v>108</v>
      </c>
      <c r="H16" s="197">
        <f>+I16+N16</f>
        <v>4303695</v>
      </c>
      <c r="I16" s="206">
        <f>SUM(J16:M16)</f>
        <v>4303695</v>
      </c>
      <c r="J16" s="198">
        <f t="shared" si="1"/>
        <v>2291495</v>
      </c>
      <c r="K16" s="197">
        <f t="shared" si="1"/>
        <v>227700</v>
      </c>
      <c r="L16" s="197">
        <f t="shared" si="1"/>
        <v>1784500</v>
      </c>
      <c r="M16" s="200">
        <f t="shared" si="1"/>
        <v>0</v>
      </c>
      <c r="N16" s="205">
        <f>SUM(O16:P16)</f>
        <v>0</v>
      </c>
      <c r="O16" s="198">
        <f t="shared" si="2"/>
        <v>0</v>
      </c>
      <c r="P16" s="200">
        <f t="shared" si="2"/>
        <v>0</v>
      </c>
      <c r="Q16" s="179"/>
    </row>
    <row r="17" spans="1:17" s="145" customFormat="1" x14ac:dyDescent="0.3">
      <c r="A17" s="147"/>
      <c r="B17" s="190"/>
      <c r="C17" s="182"/>
      <c r="D17" s="182"/>
      <c r="E17" s="207" t="s">
        <v>109</v>
      </c>
      <c r="F17" s="207"/>
      <c r="G17" s="208" t="s">
        <v>110</v>
      </c>
      <c r="H17" s="201">
        <f>+I17+N17</f>
        <v>4303695</v>
      </c>
      <c r="I17" s="205">
        <f>SUM(J17:M17)</f>
        <v>4303695</v>
      </c>
      <c r="J17" s="203">
        <f t="shared" si="1"/>
        <v>2291495</v>
      </c>
      <c r="K17" s="201">
        <f t="shared" si="1"/>
        <v>227700</v>
      </c>
      <c r="L17" s="201">
        <f t="shared" si="1"/>
        <v>1784500</v>
      </c>
      <c r="M17" s="204">
        <f t="shared" si="1"/>
        <v>0</v>
      </c>
      <c r="N17" s="205">
        <f>SUM(O17:P17)</f>
        <v>0</v>
      </c>
      <c r="O17" s="203">
        <f t="shared" si="2"/>
        <v>0</v>
      </c>
      <c r="P17" s="204">
        <f t="shared" si="2"/>
        <v>0</v>
      </c>
      <c r="Q17" s="179"/>
    </row>
    <row r="18" spans="1:17" s="145" customFormat="1" ht="30" x14ac:dyDescent="0.3">
      <c r="A18" s="147"/>
      <c r="B18" s="209"/>
      <c r="C18" s="210"/>
      <c r="D18" s="210"/>
      <c r="E18" s="210"/>
      <c r="F18" s="211" t="s">
        <v>111</v>
      </c>
      <c r="G18" s="212" t="s">
        <v>112</v>
      </c>
      <c r="H18" s="213">
        <f>+I18+N18</f>
        <v>4303695</v>
      </c>
      <c r="I18" s="54">
        <f>SUM(J18:M18)</f>
        <v>4303695</v>
      </c>
      <c r="J18" s="214">
        <v>2291495</v>
      </c>
      <c r="K18" s="215">
        <v>227700</v>
      </c>
      <c r="L18" s="215">
        <v>1784500</v>
      </c>
      <c r="M18" s="216">
        <v>0</v>
      </c>
      <c r="N18" s="215">
        <f>SUM(O18:P18)</f>
        <v>0</v>
      </c>
      <c r="O18" s="215">
        <v>0</v>
      </c>
      <c r="P18" s="216">
        <v>0</v>
      </c>
      <c r="Q18" s="179"/>
    </row>
    <row r="19" spans="1:17" s="145" customFormat="1" x14ac:dyDescent="0.3">
      <c r="A19" s="147"/>
      <c r="B19" s="209"/>
      <c r="C19" s="210"/>
      <c r="D19" s="210"/>
      <c r="E19" s="210"/>
      <c r="F19" s="210"/>
      <c r="G19" s="217"/>
      <c r="H19" s="218"/>
      <c r="I19" s="218"/>
      <c r="J19" s="219"/>
      <c r="K19" s="219"/>
      <c r="L19" s="219"/>
      <c r="M19" s="220"/>
      <c r="N19" s="197"/>
      <c r="O19" s="198"/>
      <c r="P19" s="221"/>
      <c r="Q19" s="179"/>
    </row>
    <row r="20" spans="1:17" s="145" customFormat="1" x14ac:dyDescent="0.3">
      <c r="A20" s="147"/>
      <c r="B20" s="209">
        <v>3</v>
      </c>
      <c r="C20" s="210"/>
      <c r="D20" s="210"/>
      <c r="E20" s="210"/>
      <c r="F20" s="210"/>
      <c r="G20" s="208" t="s">
        <v>113</v>
      </c>
      <c r="H20" s="201">
        <f>+I20+N20</f>
        <v>345501515</v>
      </c>
      <c r="I20" s="205">
        <f>SUM(J20:M20)</f>
        <v>290501515</v>
      </c>
      <c r="J20" s="222">
        <f t="shared" ref="J20:M21" si="3">+J21</f>
        <v>23794562</v>
      </c>
      <c r="K20" s="205">
        <f t="shared" si="3"/>
        <v>12639500</v>
      </c>
      <c r="L20" s="205">
        <f t="shared" si="3"/>
        <v>250517453</v>
      </c>
      <c r="M20" s="223">
        <f t="shared" si="3"/>
        <v>3550000</v>
      </c>
      <c r="N20" s="201">
        <f>SUM(O20:P20)</f>
        <v>55000000</v>
      </c>
      <c r="O20" s="222">
        <f>+O21</f>
        <v>0</v>
      </c>
      <c r="P20" s="223">
        <f>+P21</f>
        <v>55000000</v>
      </c>
      <c r="Q20" s="179"/>
    </row>
    <row r="21" spans="1:17" s="145" customFormat="1" x14ac:dyDescent="0.3">
      <c r="A21" s="147"/>
      <c r="B21" s="209"/>
      <c r="C21" s="207">
        <v>5</v>
      </c>
      <c r="D21" s="207"/>
      <c r="E21" s="207"/>
      <c r="F21" s="207"/>
      <c r="G21" s="208" t="s">
        <v>114</v>
      </c>
      <c r="H21" s="201">
        <f>+I21+N21</f>
        <v>345501515</v>
      </c>
      <c r="I21" s="205">
        <f>SUM(J21:M21)</f>
        <v>290501515</v>
      </c>
      <c r="J21" s="203">
        <f t="shared" si="3"/>
        <v>23794562</v>
      </c>
      <c r="K21" s="201">
        <f t="shared" si="3"/>
        <v>12639500</v>
      </c>
      <c r="L21" s="201">
        <f t="shared" si="3"/>
        <v>250517453</v>
      </c>
      <c r="M21" s="204">
        <f t="shared" si="3"/>
        <v>3550000</v>
      </c>
      <c r="N21" s="201">
        <f>SUM(O21:P21)</f>
        <v>55000000</v>
      </c>
      <c r="O21" s="203">
        <f>+O22</f>
        <v>0</v>
      </c>
      <c r="P21" s="204">
        <f>+P22</f>
        <v>55000000</v>
      </c>
      <c r="Q21" s="179"/>
    </row>
    <row r="22" spans="1:17" s="145" customFormat="1" x14ac:dyDescent="0.3">
      <c r="A22" s="147"/>
      <c r="B22" s="209"/>
      <c r="C22" s="210"/>
      <c r="D22" s="210" t="s">
        <v>115</v>
      </c>
      <c r="E22" s="210"/>
      <c r="F22" s="210"/>
      <c r="G22" s="217" t="s">
        <v>116</v>
      </c>
      <c r="H22" s="197">
        <f>+I22+N22</f>
        <v>345501515</v>
      </c>
      <c r="I22" s="218">
        <f>SUM(J22:M22)</f>
        <v>290501515</v>
      </c>
      <c r="J22" s="198">
        <f>+J23+J26</f>
        <v>23794562</v>
      </c>
      <c r="K22" s="197">
        <f>+K23+K26</f>
        <v>12639500</v>
      </c>
      <c r="L22" s="197">
        <f>+L23+L26</f>
        <v>250517453</v>
      </c>
      <c r="M22" s="200">
        <f>+M23+M26</f>
        <v>3550000</v>
      </c>
      <c r="N22" s="197">
        <f>SUM(O22:P22)</f>
        <v>55000000</v>
      </c>
      <c r="O22" s="198">
        <f>+O23+O26</f>
        <v>0</v>
      </c>
      <c r="P22" s="200">
        <f>+P23+P26</f>
        <v>55000000</v>
      </c>
      <c r="Q22" s="179"/>
    </row>
    <row r="23" spans="1:17" s="145" customFormat="1" x14ac:dyDescent="0.3">
      <c r="A23" s="147"/>
      <c r="B23" s="209"/>
      <c r="C23" s="210"/>
      <c r="D23" s="210"/>
      <c r="E23" s="224" t="s">
        <v>117</v>
      </c>
      <c r="F23" s="207"/>
      <c r="G23" s="225" t="s">
        <v>118</v>
      </c>
      <c r="H23" s="202">
        <f>+I23+N23</f>
        <v>26229777</v>
      </c>
      <c r="I23" s="205">
        <f>SUM(J23:M23)</f>
        <v>26229777</v>
      </c>
      <c r="J23" s="226">
        <f>+J24</f>
        <v>7508969</v>
      </c>
      <c r="K23" s="202">
        <f>+K24</f>
        <v>1874300</v>
      </c>
      <c r="L23" s="202">
        <f>+L24</f>
        <v>16771508</v>
      </c>
      <c r="M23" s="227">
        <f>+M24</f>
        <v>75000</v>
      </c>
      <c r="N23" s="197">
        <f>SUM(O23:P23)</f>
        <v>0</v>
      </c>
      <c r="O23" s="226">
        <f>+O24</f>
        <v>0</v>
      </c>
      <c r="P23" s="227">
        <f>+P24</f>
        <v>0</v>
      </c>
      <c r="Q23" s="179"/>
    </row>
    <row r="24" spans="1:17" s="145" customFormat="1" x14ac:dyDescent="0.3">
      <c r="A24" s="228"/>
      <c r="B24" s="229"/>
      <c r="C24" s="230"/>
      <c r="D24" s="230"/>
      <c r="E24" s="230"/>
      <c r="F24" s="211" t="s">
        <v>119</v>
      </c>
      <c r="G24" s="231" t="s">
        <v>120</v>
      </c>
      <c r="H24" s="232">
        <f>+I24+N24</f>
        <v>26229777</v>
      </c>
      <c r="I24" s="232">
        <f>SUM(J24:M24)</f>
        <v>26229777</v>
      </c>
      <c r="J24" s="214">
        <v>7508969</v>
      </c>
      <c r="K24" s="215">
        <v>1874300</v>
      </c>
      <c r="L24" s="215">
        <v>16771508</v>
      </c>
      <c r="M24" s="216">
        <v>75000</v>
      </c>
      <c r="N24" s="213">
        <f>SUM(O24:P24)</f>
        <v>0</v>
      </c>
      <c r="O24" s="215">
        <v>0</v>
      </c>
      <c r="P24" s="216">
        <v>0</v>
      </c>
      <c r="Q24" s="233"/>
    </row>
    <row r="25" spans="1:17" s="145" customFormat="1" x14ac:dyDescent="0.3">
      <c r="A25" s="147"/>
      <c r="B25" s="209"/>
      <c r="C25" s="210"/>
      <c r="D25" s="210"/>
      <c r="E25" s="210"/>
      <c r="F25" s="210"/>
      <c r="G25" s="217"/>
      <c r="H25" s="218"/>
      <c r="I25" s="218"/>
      <c r="J25" s="234"/>
      <c r="K25" s="234"/>
      <c r="L25" s="234"/>
      <c r="M25" s="235"/>
      <c r="N25" s="236"/>
      <c r="O25" s="237"/>
      <c r="P25" s="238"/>
      <c r="Q25" s="179"/>
    </row>
    <row r="26" spans="1:17" s="145" customFormat="1" x14ac:dyDescent="0.3">
      <c r="A26" s="147"/>
      <c r="B26" s="209"/>
      <c r="C26" s="210"/>
      <c r="D26" s="210"/>
      <c r="E26" s="333" t="s">
        <v>186</v>
      </c>
      <c r="F26" s="207"/>
      <c r="G26" s="225" t="s">
        <v>121</v>
      </c>
      <c r="H26" s="202">
        <f>+I26+N26</f>
        <v>319271738</v>
      </c>
      <c r="I26" s="205">
        <f>SUM(J26:M26)</f>
        <v>264271738</v>
      </c>
      <c r="J26" s="226">
        <f>SUM(J27:J30)</f>
        <v>16285593</v>
      </c>
      <c r="K26" s="202">
        <f>SUM(K27:K30)</f>
        <v>10765200</v>
      </c>
      <c r="L26" s="202">
        <f>SUM(L27:L30)</f>
        <v>233745945</v>
      </c>
      <c r="M26" s="227">
        <f>SUM(M27:M30)</f>
        <v>3475000</v>
      </c>
      <c r="N26" s="201">
        <f>SUM(O26:P26)</f>
        <v>55000000</v>
      </c>
      <c r="O26" s="226">
        <f>SUM(O27:O30)</f>
        <v>0</v>
      </c>
      <c r="P26" s="227">
        <f>SUM(P27:P30)</f>
        <v>55000000</v>
      </c>
      <c r="Q26" s="179"/>
    </row>
    <row r="27" spans="1:17" s="145" customFormat="1" x14ac:dyDescent="0.3">
      <c r="A27" s="147"/>
      <c r="B27" s="209"/>
      <c r="C27" s="210"/>
      <c r="D27" s="210"/>
      <c r="E27" s="210"/>
      <c r="F27" s="239" t="s">
        <v>187</v>
      </c>
      <c r="G27" s="240" t="s">
        <v>122</v>
      </c>
      <c r="H27" s="241">
        <f>+I27+N27</f>
        <v>264271738</v>
      </c>
      <c r="I27" s="241">
        <f>SUM(J27:M27)</f>
        <v>264271738</v>
      </c>
      <c r="J27" s="214">
        <v>16285593</v>
      </c>
      <c r="K27" s="215">
        <v>10765200</v>
      </c>
      <c r="L27" s="215">
        <v>233745945</v>
      </c>
      <c r="M27" s="216">
        <v>3475000</v>
      </c>
      <c r="N27" s="192">
        <f>SUM(O27:P27)</f>
        <v>0</v>
      </c>
      <c r="O27" s="215">
        <v>0</v>
      </c>
      <c r="P27" s="216">
        <v>0</v>
      </c>
      <c r="Q27" s="179"/>
    </row>
    <row r="28" spans="1:17" s="145" customFormat="1" x14ac:dyDescent="0.3">
      <c r="A28" s="147"/>
      <c r="B28" s="209"/>
      <c r="C28" s="210"/>
      <c r="D28" s="210"/>
      <c r="E28" s="210"/>
      <c r="F28" s="239" t="s">
        <v>123</v>
      </c>
      <c r="G28" s="242" t="s">
        <v>124</v>
      </c>
      <c r="H28" s="241">
        <f>+I28+N28</f>
        <v>0</v>
      </c>
      <c r="I28" s="241">
        <f>SUM(J28:M28)</f>
        <v>0</v>
      </c>
      <c r="J28" s="214"/>
      <c r="K28" s="215"/>
      <c r="L28" s="215"/>
      <c r="M28" s="216"/>
      <c r="N28" s="192">
        <f>SUM(O28:P28)</f>
        <v>0</v>
      </c>
      <c r="O28" s="215">
        <v>0</v>
      </c>
      <c r="P28" s="216">
        <v>0</v>
      </c>
      <c r="Q28" s="179"/>
    </row>
    <row r="29" spans="1:17" s="145" customFormat="1" x14ac:dyDescent="0.3">
      <c r="A29" s="147"/>
      <c r="B29" s="209"/>
      <c r="C29" s="210"/>
      <c r="D29" s="210"/>
      <c r="E29" s="210"/>
      <c r="F29" s="239" t="s">
        <v>125</v>
      </c>
      <c r="G29" s="240" t="s">
        <v>126</v>
      </c>
      <c r="H29" s="241">
        <f>+I29+N29</f>
        <v>55000000</v>
      </c>
      <c r="I29" s="241">
        <f>SUM(J29:M29)</f>
        <v>0</v>
      </c>
      <c r="J29" s="214"/>
      <c r="K29" s="215"/>
      <c r="L29" s="215"/>
      <c r="M29" s="216"/>
      <c r="N29" s="192">
        <f>SUM(O29:P29)</f>
        <v>55000000</v>
      </c>
      <c r="O29" s="215">
        <v>0</v>
      </c>
      <c r="P29" s="216">
        <v>55000000</v>
      </c>
      <c r="Q29" s="179"/>
    </row>
    <row r="30" spans="1:17" s="145" customFormat="1" hidden="1" x14ac:dyDescent="0.3">
      <c r="A30" s="147"/>
      <c r="B30" s="209"/>
      <c r="C30" s="210"/>
      <c r="D30" s="210"/>
      <c r="E30" s="210"/>
      <c r="F30" s="239" t="s">
        <v>127</v>
      </c>
      <c r="G30" s="240" t="s">
        <v>128</v>
      </c>
      <c r="H30" s="241">
        <f>+I30+N30</f>
        <v>0</v>
      </c>
      <c r="I30" s="241">
        <f>SUM(J30:M30)</f>
        <v>0</v>
      </c>
      <c r="J30" s="214"/>
      <c r="K30" s="215"/>
      <c r="L30" s="215"/>
      <c r="M30" s="216"/>
      <c r="N30" s="213">
        <f>SUM(O30:P30)</f>
        <v>0</v>
      </c>
      <c r="O30" s="215">
        <v>0</v>
      </c>
      <c r="P30" s="216">
        <v>0</v>
      </c>
      <c r="Q30" s="179"/>
    </row>
    <row r="31" spans="1:17" s="145" customFormat="1" x14ac:dyDescent="0.3">
      <c r="A31" s="243"/>
      <c r="B31" s="244"/>
      <c r="C31" s="245"/>
      <c r="D31" s="245"/>
      <c r="E31" s="245"/>
      <c r="F31" s="230"/>
      <c r="G31" s="246"/>
      <c r="H31" s="247"/>
      <c r="I31" s="248"/>
      <c r="J31" s="249"/>
      <c r="K31" s="249"/>
      <c r="L31" s="249"/>
      <c r="M31" s="250"/>
      <c r="N31" s="251"/>
      <c r="O31" s="252"/>
      <c r="P31" s="253"/>
      <c r="Q31" s="179"/>
    </row>
    <row r="32" spans="1:17" s="145" customFormat="1" x14ac:dyDescent="0.3">
      <c r="A32" s="147"/>
      <c r="B32" s="254"/>
      <c r="C32" s="255"/>
      <c r="D32" s="255"/>
      <c r="E32" s="255"/>
      <c r="F32" s="255"/>
      <c r="G32" s="256"/>
      <c r="H32" s="257"/>
      <c r="I32" s="258"/>
      <c r="J32" s="259"/>
      <c r="K32" s="259"/>
      <c r="L32" s="259"/>
      <c r="M32" s="260"/>
      <c r="N32" s="258"/>
      <c r="O32" s="261"/>
      <c r="P32" s="262"/>
      <c r="Q32" s="179"/>
    </row>
    <row r="33" spans="1:17" s="145" customFormat="1" x14ac:dyDescent="0.3">
      <c r="A33" s="144"/>
      <c r="B33" s="263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264"/>
      <c r="P33" s="265"/>
      <c r="Q33" s="144"/>
    </row>
    <row r="34" spans="1:17" s="145" customFormat="1" x14ac:dyDescent="0.3">
      <c r="A34" s="144"/>
      <c r="B34" s="263"/>
      <c r="C34" s="144"/>
      <c r="D34" s="144"/>
      <c r="E34" s="144"/>
      <c r="F34" s="144"/>
      <c r="G34" s="144" t="s">
        <v>129</v>
      </c>
      <c r="H34" s="189" t="str">
        <f>IF(H12=Calendario!$H$28,"OK ","ERROR")</f>
        <v xml:space="preserve">OK </v>
      </c>
      <c r="I34" s="187" t="str">
        <f>IF(I12=Calendario!$H$30,"OK","ERROR")</f>
        <v>OK</v>
      </c>
      <c r="J34" s="187" t="str">
        <f>IF(J12=Calendario!$H$31,"OK","ERROR")</f>
        <v>OK</v>
      </c>
      <c r="K34" s="187" t="str">
        <f>IF(K12=Calendario!$H$33,"OK","ERROR")</f>
        <v>OK</v>
      </c>
      <c r="L34" s="187" t="str">
        <f>IF(L12=Calendario!$H$34,"OK","ERROR")</f>
        <v>OK</v>
      </c>
      <c r="M34" s="187" t="str">
        <f>IF(M12=Calendario!$H$35,"OK","ERROR")</f>
        <v>OK</v>
      </c>
      <c r="N34" s="187" t="str">
        <f>IF(N12=Calendario!H36,"OK ","ERROR")</f>
        <v xml:space="preserve">OK </v>
      </c>
      <c r="O34" s="189" t="str">
        <f>IF(O12=Calendario!H37,"OK","ERROR")</f>
        <v>OK</v>
      </c>
      <c r="P34" s="189" t="str">
        <f>IF(P12=Calendario!H38,"OK","ERROR")</f>
        <v>OK</v>
      </c>
      <c r="Q34" s="144"/>
    </row>
    <row r="35" spans="1:17" s="145" customFormat="1" x14ac:dyDescent="0.3">
      <c r="A35" s="144"/>
      <c r="B35" s="263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</row>
    <row r="36" spans="1:17" ht="15.75" x14ac:dyDescent="0.3">
      <c r="K36" s="144"/>
    </row>
    <row r="37" spans="1:17" ht="15.75" x14ac:dyDescent="0.3">
      <c r="K37" s="144"/>
    </row>
    <row r="38" spans="1:17" ht="15.75" x14ac:dyDescent="0.3">
      <c r="K38" s="144"/>
    </row>
    <row r="39" spans="1:17" ht="15.75" x14ac:dyDescent="0.3">
      <c r="K39" s="144"/>
    </row>
  </sheetData>
  <mergeCells count="13">
    <mergeCell ref="B1:P1"/>
    <mergeCell ref="B2:P2"/>
    <mergeCell ref="B3:P3"/>
    <mergeCell ref="F5:K5"/>
    <mergeCell ref="B8:B9"/>
    <mergeCell ref="C8:C9"/>
    <mergeCell ref="D8:D9"/>
    <mergeCell ref="E8:E9"/>
    <mergeCell ref="F8:F9"/>
    <mergeCell ref="G8:G9"/>
    <mergeCell ref="H8:H9"/>
    <mergeCell ref="I8:M8"/>
    <mergeCell ref="N8:P8"/>
  </mergeCells>
  <dataValidations count="1">
    <dataValidation type="whole" allowBlank="1" showErrorMessage="1" errorTitle="ERROR" error="NO CAPTURAR DECIMALES" sqref="J18:M18 O18:P18 J24:M24 O24:P24 J27:M30 O27:P30">
      <formula1>0</formula1>
      <formula2>100000000000</formula2>
    </dataValidation>
  </dataValidations>
  <printOptions horizontalCentered="1"/>
  <pageMargins left="0" right="0" top="0.39374999999999999" bottom="0.39374999999999999" header="0.51180555555555496" footer="0.51180555555555496"/>
  <pageSetup scale="55" firstPageNumber="0" orientation="landscape" horizontalDpi="300" verticalDpi="300" r:id="rId1"/>
  <ignoredErrors>
    <ignoredError sqref="E26 E23 E17 D16 D22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5"/>
  <sheetViews>
    <sheetView topLeftCell="B1" zoomScaleNormal="100" workbookViewId="0">
      <selection activeCell="I13" sqref="I13"/>
    </sheetView>
  </sheetViews>
  <sheetFormatPr baseColWidth="10" defaultColWidth="11.42578125" defaultRowHeight="15.75" x14ac:dyDescent="0.3"/>
  <cols>
    <col min="1" max="1" width="3.140625" style="144" hidden="1" customWidth="1"/>
    <col min="2" max="2" width="3.5703125" style="144" customWidth="1"/>
    <col min="3" max="3" width="3.140625" style="144" customWidth="1"/>
    <col min="4" max="4" width="2.7109375" style="144" customWidth="1"/>
    <col min="5" max="6" width="2.42578125" style="144" customWidth="1"/>
    <col min="7" max="7" width="3.28515625" style="144" customWidth="1"/>
    <col min="8" max="8" width="47.85546875" style="144" customWidth="1"/>
    <col min="9" max="9" width="13.7109375" style="144" customWidth="1"/>
    <col min="10" max="10" width="13.28515625" style="144" customWidth="1"/>
    <col min="11" max="11" width="14.5703125" style="144" customWidth="1"/>
    <col min="12" max="16" width="3.7109375" style="144" customWidth="1"/>
    <col min="17" max="17" width="50" style="144" customWidth="1"/>
    <col min="18" max="18" width="13.7109375" style="144" customWidth="1"/>
    <col min="19" max="19" width="13.28515625" style="144" customWidth="1"/>
    <col min="20" max="20" width="14.5703125" style="144" customWidth="1"/>
    <col min="21" max="21" width="4.42578125" style="144" customWidth="1"/>
    <col min="22" max="24" width="11.42578125" style="144"/>
    <col min="25" max="1025" width="11.42578125" style="145"/>
  </cols>
  <sheetData>
    <row r="1" spans="1:24" ht="21.75" x14ac:dyDescent="0.3">
      <c r="A1" s="147"/>
      <c r="B1" s="348" t="str">
        <f>AFPEE!$B$1</f>
        <v>F L U J O  D E  E F E C T I V O  2022</v>
      </c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48"/>
      <c r="O1" s="348"/>
      <c r="P1" s="348"/>
      <c r="Q1" s="348"/>
      <c r="R1" s="348"/>
      <c r="S1" s="348"/>
      <c r="T1" s="348"/>
    </row>
    <row r="2" spans="1:24" ht="21.75" x14ac:dyDescent="0.3">
      <c r="A2" s="147"/>
      <c r="B2" s="348" t="s">
        <v>130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</row>
    <row r="3" spans="1:24" ht="21.75" x14ac:dyDescent="0.3">
      <c r="A3" s="147"/>
      <c r="B3" s="348" t="s">
        <v>131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</row>
    <row r="4" spans="1:24" ht="28.5" customHeight="1" x14ac:dyDescent="0.3">
      <c r="A4" s="147"/>
      <c r="B4" s="356" t="s">
        <v>132</v>
      </c>
      <c r="C4" s="356"/>
      <c r="D4" s="356"/>
      <c r="E4" s="356"/>
      <c r="F4" s="356"/>
      <c r="G4" s="356"/>
      <c r="H4" s="356"/>
      <c r="I4" s="356"/>
      <c r="J4" s="356"/>
      <c r="K4" s="356"/>
      <c r="L4" s="356"/>
      <c r="M4" s="356"/>
      <c r="N4" s="356"/>
      <c r="O4" s="356"/>
      <c r="P4" s="356"/>
      <c r="Q4" s="356"/>
      <c r="R4" s="356"/>
      <c r="S4" s="356"/>
      <c r="T4" s="356"/>
    </row>
    <row r="5" spans="1:24" ht="17.25" customHeight="1" x14ac:dyDescent="0.4">
      <c r="A5" s="147"/>
      <c r="B5" s="357"/>
      <c r="C5" s="357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  <c r="O5" s="357"/>
      <c r="P5" s="357"/>
      <c r="Q5" s="357"/>
      <c r="R5" s="357"/>
      <c r="S5" s="266"/>
      <c r="T5" s="267"/>
    </row>
    <row r="6" spans="1:24" ht="21.75" x14ac:dyDescent="0.4">
      <c r="A6" s="147"/>
      <c r="B6" s="268" t="s">
        <v>86</v>
      </c>
      <c r="C6" s="269"/>
      <c r="D6" s="270"/>
      <c r="E6" s="270"/>
      <c r="F6" s="270"/>
      <c r="G6" s="359" t="e">
        <f>CONCATENATE(AFPEE!E5,"  ",AFPEE!F5)</f>
        <v>#N/A</v>
      </c>
      <c r="H6" s="359"/>
      <c r="I6" s="359"/>
      <c r="J6" s="359"/>
      <c r="K6" s="359"/>
      <c r="L6" s="359"/>
      <c r="M6" s="359"/>
      <c r="N6" s="359"/>
      <c r="O6" s="359"/>
      <c r="P6" s="359"/>
      <c r="Q6" s="360" t="s">
        <v>133</v>
      </c>
      <c r="R6" s="360"/>
      <c r="S6" s="360"/>
      <c r="T6" s="360"/>
    </row>
    <row r="7" spans="1:24" ht="6.75" customHeight="1" x14ac:dyDescent="0.4">
      <c r="A7" s="147"/>
      <c r="B7" s="271"/>
      <c r="C7" s="272"/>
      <c r="D7" s="272"/>
      <c r="E7" s="272"/>
      <c r="F7" s="272"/>
      <c r="G7" s="272"/>
      <c r="H7" s="273"/>
      <c r="I7" s="274"/>
      <c r="J7" s="274"/>
      <c r="K7" s="274"/>
      <c r="L7" s="272"/>
      <c r="M7" s="272"/>
      <c r="N7" s="272"/>
      <c r="O7" s="272"/>
      <c r="P7" s="272"/>
      <c r="Q7" s="272"/>
      <c r="R7" s="274"/>
      <c r="S7" s="274"/>
      <c r="T7" s="275"/>
    </row>
    <row r="8" spans="1:24" ht="5.25" customHeight="1" x14ac:dyDescent="0.3">
      <c r="A8" s="147"/>
      <c r="B8" s="361" t="s">
        <v>134</v>
      </c>
      <c r="C8" s="361"/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361"/>
      <c r="P8" s="361"/>
      <c r="Q8" s="361"/>
      <c r="R8" s="361"/>
      <c r="S8" s="361"/>
      <c r="T8" s="361"/>
      <c r="U8" s="276"/>
      <c r="V8" s="276"/>
      <c r="W8" s="276"/>
      <c r="X8" s="276"/>
    </row>
    <row r="9" spans="1:24" x14ac:dyDescent="0.3">
      <c r="A9" s="147"/>
      <c r="B9" s="362" t="s">
        <v>135</v>
      </c>
      <c r="C9" s="362"/>
      <c r="D9" s="362"/>
      <c r="E9" s="362"/>
      <c r="F9" s="362"/>
      <c r="G9" s="362"/>
      <c r="H9" s="362"/>
      <c r="I9" s="363" t="s">
        <v>136</v>
      </c>
      <c r="J9" s="363"/>
      <c r="K9" s="363"/>
      <c r="L9" s="364" t="s">
        <v>137</v>
      </c>
      <c r="M9" s="364"/>
      <c r="N9" s="364"/>
      <c r="O9" s="364"/>
      <c r="P9" s="364"/>
      <c r="Q9" s="364"/>
      <c r="R9" s="365" t="s">
        <v>136</v>
      </c>
      <c r="S9" s="365"/>
      <c r="T9" s="365"/>
    </row>
    <row r="10" spans="1:24" ht="30" x14ac:dyDescent="0.3">
      <c r="A10" s="147"/>
      <c r="B10" s="362"/>
      <c r="C10" s="362"/>
      <c r="D10" s="362"/>
      <c r="E10" s="362"/>
      <c r="F10" s="362"/>
      <c r="G10" s="362"/>
      <c r="H10" s="362"/>
      <c r="I10" s="277" t="s">
        <v>138</v>
      </c>
      <c r="J10" s="277" t="s">
        <v>139</v>
      </c>
      <c r="K10" s="277" t="s">
        <v>140</v>
      </c>
      <c r="L10" s="364"/>
      <c r="M10" s="364"/>
      <c r="N10" s="364"/>
      <c r="O10" s="364"/>
      <c r="P10" s="364"/>
      <c r="Q10" s="364"/>
      <c r="R10" s="277" t="s">
        <v>138</v>
      </c>
      <c r="S10" s="277" t="s">
        <v>139</v>
      </c>
      <c r="T10" s="278" t="s">
        <v>140</v>
      </c>
    </row>
    <row r="11" spans="1:24" x14ac:dyDescent="0.3">
      <c r="A11" s="147"/>
      <c r="B11" s="279"/>
      <c r="C11" s="280" t="s">
        <v>141</v>
      </c>
      <c r="D11" s="281"/>
      <c r="E11" s="282"/>
      <c r="F11" s="282"/>
      <c r="G11" s="282"/>
      <c r="H11" s="282"/>
      <c r="I11" s="283">
        <f>+I12+I13+I33</f>
        <v>472312436</v>
      </c>
      <c r="J11" s="284">
        <f>+J12+J13+J33</f>
        <v>0</v>
      </c>
      <c r="K11" s="285">
        <f>+K12+K13+K33</f>
        <v>472312436</v>
      </c>
      <c r="L11" s="282"/>
      <c r="M11" s="280" t="s">
        <v>141</v>
      </c>
      <c r="N11" s="281"/>
      <c r="O11" s="282"/>
      <c r="P11" s="282"/>
      <c r="Q11" s="282"/>
      <c r="R11" s="283">
        <f>+R33+R35+R40+R42</f>
        <v>472312436</v>
      </c>
      <c r="S11" s="284">
        <f>+S33+S35+S40+S42</f>
        <v>0</v>
      </c>
      <c r="T11" s="286">
        <f>+T33+T35+T40+T42</f>
        <v>472312436</v>
      </c>
      <c r="U11" s="287" t="str">
        <f>IF(T11=Calendario!H82,"OK ","ERROR")</f>
        <v xml:space="preserve">OK </v>
      </c>
    </row>
    <row r="12" spans="1:24" x14ac:dyDescent="0.3">
      <c r="A12" s="147"/>
      <c r="B12" s="288"/>
      <c r="C12" s="289"/>
      <c r="D12" s="280" t="s">
        <v>142</v>
      </c>
      <c r="E12" s="289"/>
      <c r="F12" s="289"/>
      <c r="G12" s="289"/>
      <c r="H12" s="289"/>
      <c r="I12" s="290">
        <v>122507226</v>
      </c>
      <c r="J12" s="291">
        <f>+K12-I12</f>
        <v>0</v>
      </c>
      <c r="K12" s="285">
        <f>Calendario!H74</f>
        <v>122507226</v>
      </c>
      <c r="L12" s="289"/>
      <c r="M12" s="289"/>
      <c r="N12" s="292" t="s">
        <v>143</v>
      </c>
      <c r="O12" s="289"/>
      <c r="P12" s="289"/>
      <c r="Q12" s="289"/>
      <c r="R12" s="293">
        <f>+R13+R14+R18</f>
        <v>294805210</v>
      </c>
      <c r="S12" s="294">
        <f>+S13+S14+S18</f>
        <v>0</v>
      </c>
      <c r="T12" s="295">
        <f>+T13+T14+T18</f>
        <v>294805210</v>
      </c>
    </row>
    <row r="13" spans="1:24" x14ac:dyDescent="0.3">
      <c r="A13" s="147"/>
      <c r="B13" s="288"/>
      <c r="C13" s="289"/>
      <c r="D13" s="280" t="s">
        <v>144</v>
      </c>
      <c r="E13" s="289"/>
      <c r="F13" s="289"/>
      <c r="G13" s="289"/>
      <c r="H13" s="289"/>
      <c r="I13" s="283">
        <f>+I15+I18+I21+I25</f>
        <v>349805210</v>
      </c>
      <c r="J13" s="284">
        <f>+J15+J18+J21+J25</f>
        <v>0</v>
      </c>
      <c r="K13" s="285">
        <f>+K15+K18+K21+K25</f>
        <v>349805210</v>
      </c>
      <c r="L13" s="289"/>
      <c r="M13" s="289"/>
      <c r="N13" s="289"/>
      <c r="O13" s="289" t="s">
        <v>98</v>
      </c>
      <c r="P13" s="289"/>
      <c r="Q13" s="289"/>
      <c r="R13" s="296">
        <v>26086057</v>
      </c>
      <c r="S13" s="284">
        <f>+T13-R13</f>
        <v>0</v>
      </c>
      <c r="T13" s="297">
        <f>Calendario!H31</f>
        <v>26086057</v>
      </c>
      <c r="U13" s="287"/>
    </row>
    <row r="14" spans="1:24" x14ac:dyDescent="0.3">
      <c r="A14" s="147"/>
      <c r="B14" s="288"/>
      <c r="C14" s="289"/>
      <c r="D14" s="289"/>
      <c r="E14" s="289"/>
      <c r="F14" s="289"/>
      <c r="G14" s="289"/>
      <c r="H14" s="289"/>
      <c r="I14" s="298"/>
      <c r="J14" s="298"/>
      <c r="K14" s="299"/>
      <c r="L14" s="289"/>
      <c r="M14" s="289"/>
      <c r="N14" s="289"/>
      <c r="O14" s="281" t="s">
        <v>145</v>
      </c>
      <c r="P14" s="289"/>
      <c r="Q14" s="289"/>
      <c r="R14" s="300">
        <f>+R15+R16</f>
        <v>265169153</v>
      </c>
      <c r="S14" s="284">
        <f>+S15+S16</f>
        <v>0</v>
      </c>
      <c r="T14" s="297">
        <f>+T15+T16</f>
        <v>265169153</v>
      </c>
      <c r="U14" s="301"/>
    </row>
    <row r="15" spans="1:24" x14ac:dyDescent="0.3">
      <c r="A15" s="147"/>
      <c r="B15" s="288"/>
      <c r="C15" s="289"/>
      <c r="D15" s="289"/>
      <c r="E15" s="280" t="s">
        <v>146</v>
      </c>
      <c r="F15" s="280"/>
      <c r="G15" s="280"/>
      <c r="H15" s="280"/>
      <c r="I15" s="302">
        <f>+I16+I17</f>
        <v>0</v>
      </c>
      <c r="J15" s="302">
        <f>+J16+J17</f>
        <v>0</v>
      </c>
      <c r="K15" s="303">
        <f>+K16+K17</f>
        <v>0</v>
      </c>
      <c r="L15" s="289"/>
      <c r="M15" s="289"/>
      <c r="N15" s="289"/>
      <c r="O15" s="281"/>
      <c r="P15" s="289" t="s">
        <v>99</v>
      </c>
      <c r="Q15" s="289"/>
      <c r="R15" s="296">
        <v>12867200</v>
      </c>
      <c r="S15" s="284">
        <f>+T15-R15</f>
        <v>0</v>
      </c>
      <c r="T15" s="297">
        <f>Calendario!H33</f>
        <v>12867200</v>
      </c>
    </row>
    <row r="16" spans="1:24" x14ac:dyDescent="0.3">
      <c r="A16" s="287"/>
      <c r="B16" s="288"/>
      <c r="C16" s="289"/>
      <c r="D16" s="289"/>
      <c r="E16" s="289"/>
      <c r="F16" s="289" t="s">
        <v>147</v>
      </c>
      <c r="G16" s="281"/>
      <c r="H16" s="289"/>
      <c r="I16" s="296">
        <v>0</v>
      </c>
      <c r="J16" s="291">
        <f>+K16-I16</f>
        <v>0</v>
      </c>
      <c r="K16" s="303">
        <f>Calendario!H15</f>
        <v>0</v>
      </c>
      <c r="L16" s="289"/>
      <c r="M16" s="289"/>
      <c r="N16" s="289"/>
      <c r="O16" s="281"/>
      <c r="P16" s="289" t="s">
        <v>148</v>
      </c>
      <c r="Q16" s="289"/>
      <c r="R16" s="296">
        <v>252301953</v>
      </c>
      <c r="S16" s="284">
        <f>+T16-R16</f>
        <v>0</v>
      </c>
      <c r="T16" s="297">
        <f>Calendario!H34</f>
        <v>252301953</v>
      </c>
    </row>
    <row r="17" spans="1:20" x14ac:dyDescent="0.3">
      <c r="A17" s="287"/>
      <c r="B17" s="288"/>
      <c r="C17" s="289"/>
      <c r="D17" s="289"/>
      <c r="E17" s="289"/>
      <c r="F17" s="289" t="s">
        <v>149</v>
      </c>
      <c r="G17" s="281"/>
      <c r="H17" s="289"/>
      <c r="I17" s="296">
        <v>0</v>
      </c>
      <c r="J17" s="291">
        <f>+K17-I17</f>
        <v>0</v>
      </c>
      <c r="K17" s="303">
        <f>Calendario!H16</f>
        <v>0</v>
      </c>
      <c r="L17" s="289"/>
      <c r="M17" s="289"/>
      <c r="N17" s="289"/>
      <c r="O17" s="289" t="s">
        <v>150</v>
      </c>
      <c r="P17" s="281"/>
      <c r="Q17" s="289"/>
      <c r="R17" s="298"/>
      <c r="S17" s="291">
        <f>+T17-R17</f>
        <v>0</v>
      </c>
      <c r="T17" s="297">
        <v>0</v>
      </c>
    </row>
    <row r="18" spans="1:20" x14ac:dyDescent="0.3">
      <c r="A18" s="147"/>
      <c r="B18" s="288"/>
      <c r="C18" s="289"/>
      <c r="D18" s="289"/>
      <c r="E18" s="280" t="s">
        <v>151</v>
      </c>
      <c r="F18" s="280"/>
      <c r="G18" s="280"/>
      <c r="H18" s="280"/>
      <c r="I18" s="302">
        <f>+I19+I20</f>
        <v>341528682</v>
      </c>
      <c r="J18" s="284">
        <f>+J19+J20</f>
        <v>0</v>
      </c>
      <c r="K18" s="303">
        <f>+K19+K20</f>
        <v>341528682</v>
      </c>
      <c r="L18" s="289"/>
      <c r="M18" s="289"/>
      <c r="N18" s="289"/>
      <c r="O18" s="289" t="s">
        <v>152</v>
      </c>
      <c r="P18" s="281"/>
      <c r="Q18" s="289"/>
      <c r="R18" s="296">
        <v>3550000</v>
      </c>
      <c r="S18" s="284">
        <f>+T18-R18</f>
        <v>0</v>
      </c>
      <c r="T18" s="297">
        <f>Calendario!H35</f>
        <v>3550000</v>
      </c>
    </row>
    <row r="19" spans="1:20" x14ac:dyDescent="0.3">
      <c r="A19" s="287"/>
      <c r="B19" s="288"/>
      <c r="C19" s="289"/>
      <c r="D19" s="289"/>
      <c r="E19" s="289"/>
      <c r="F19" s="289" t="s">
        <v>147</v>
      </c>
      <c r="G19" s="281"/>
      <c r="H19" s="289"/>
      <c r="I19" s="296">
        <v>341528682</v>
      </c>
      <c r="J19" s="291">
        <f>+K19-I19</f>
        <v>0</v>
      </c>
      <c r="K19" s="303">
        <f>Calendario!H18</f>
        <v>341528682</v>
      </c>
      <c r="L19" s="289"/>
      <c r="M19" s="289"/>
      <c r="N19" s="289"/>
      <c r="O19" s="289"/>
      <c r="P19" s="289"/>
      <c r="Q19" s="289"/>
      <c r="R19" s="298"/>
      <c r="S19" s="298"/>
      <c r="T19" s="297"/>
    </row>
    <row r="20" spans="1:20" x14ac:dyDescent="0.3">
      <c r="A20" s="287"/>
      <c r="B20" s="288"/>
      <c r="C20" s="289"/>
      <c r="D20" s="289"/>
      <c r="E20" s="289"/>
      <c r="F20" s="289" t="s">
        <v>149</v>
      </c>
      <c r="G20" s="281"/>
      <c r="H20" s="289"/>
      <c r="I20" s="296">
        <v>0</v>
      </c>
      <c r="J20" s="291">
        <f>+K20-I20</f>
        <v>0</v>
      </c>
      <c r="K20" s="303">
        <f>Calendario!H19</f>
        <v>0</v>
      </c>
      <c r="L20" s="289"/>
      <c r="M20" s="289"/>
      <c r="N20" s="289"/>
      <c r="O20" s="289"/>
      <c r="P20" s="289"/>
      <c r="Q20" s="289"/>
      <c r="R20" s="298"/>
      <c r="S20" s="298"/>
      <c r="T20" s="297"/>
    </row>
    <row r="21" spans="1:20" x14ac:dyDescent="0.3">
      <c r="A21" s="147"/>
      <c r="B21" s="288"/>
      <c r="C21" s="289"/>
      <c r="D21" s="289"/>
      <c r="E21" s="280" t="s">
        <v>153</v>
      </c>
      <c r="F21" s="280"/>
      <c r="G21" s="280"/>
      <c r="H21" s="280"/>
      <c r="I21" s="302">
        <f>+SUM(I22:I24)</f>
        <v>8276528</v>
      </c>
      <c r="J21" s="284">
        <f>+SUM(J22:J24)</f>
        <v>0</v>
      </c>
      <c r="K21" s="303">
        <f>+SUM(K22:K24)</f>
        <v>8276528</v>
      </c>
      <c r="L21" s="289"/>
      <c r="M21" s="289"/>
      <c r="N21" s="289"/>
      <c r="O21" s="289"/>
      <c r="P21" s="289"/>
      <c r="Q21" s="289"/>
      <c r="R21" s="298"/>
      <c r="S21" s="298"/>
      <c r="T21" s="297"/>
    </row>
    <row r="22" spans="1:20" x14ac:dyDescent="0.3">
      <c r="A22" s="287"/>
      <c r="B22" s="288"/>
      <c r="C22" s="289"/>
      <c r="D22" s="289"/>
      <c r="E22" s="281"/>
      <c r="F22" s="289" t="s">
        <v>154</v>
      </c>
      <c r="G22" s="289"/>
      <c r="H22" s="289"/>
      <c r="I22" s="296">
        <v>7916528</v>
      </c>
      <c r="J22" s="291">
        <f>+K22-I22</f>
        <v>0</v>
      </c>
      <c r="K22" s="303">
        <f>Calendario!H21</f>
        <v>7916528</v>
      </c>
      <c r="L22" s="289"/>
      <c r="M22" s="289"/>
      <c r="N22" s="281"/>
      <c r="O22" s="281"/>
      <c r="P22" s="281"/>
      <c r="Q22" s="281"/>
      <c r="R22" s="298"/>
      <c r="S22" s="298"/>
      <c r="T22" s="297"/>
    </row>
    <row r="23" spans="1:20" x14ac:dyDescent="0.3">
      <c r="A23" s="287"/>
      <c r="B23" s="288"/>
      <c r="C23" s="289"/>
      <c r="D23" s="289"/>
      <c r="E23" s="281"/>
      <c r="F23" s="289" t="s">
        <v>155</v>
      </c>
      <c r="G23" s="289"/>
      <c r="H23" s="289"/>
      <c r="I23" s="296">
        <v>0</v>
      </c>
      <c r="J23" s="291">
        <f>+K23-I23</f>
        <v>0</v>
      </c>
      <c r="K23" s="303">
        <f>Calendario!H22</f>
        <v>0</v>
      </c>
      <c r="L23" s="289"/>
      <c r="M23" s="289"/>
      <c r="N23" s="292" t="s">
        <v>156</v>
      </c>
      <c r="O23" s="289"/>
      <c r="P23" s="289"/>
      <c r="Q23" s="289"/>
      <c r="R23" s="304">
        <f>+SUM(R24:R26)</f>
        <v>55000000</v>
      </c>
      <c r="S23" s="305">
        <f>+S24+S25+S26</f>
        <v>0</v>
      </c>
      <c r="T23" s="286">
        <f>+T24+T25+T26</f>
        <v>55000000</v>
      </c>
    </row>
    <row r="24" spans="1:20" x14ac:dyDescent="0.3">
      <c r="A24" s="287"/>
      <c r="B24" s="288"/>
      <c r="C24" s="289"/>
      <c r="D24" s="289"/>
      <c r="E24" s="281"/>
      <c r="F24" s="289" t="s">
        <v>157</v>
      </c>
      <c r="G24" s="289"/>
      <c r="H24" s="289"/>
      <c r="I24" s="296">
        <v>360000</v>
      </c>
      <c r="J24" s="291">
        <f>+K24-I24</f>
        <v>0</v>
      </c>
      <c r="K24" s="303">
        <f>Calendario!H23</f>
        <v>360000</v>
      </c>
      <c r="L24" s="289"/>
      <c r="M24" s="289"/>
      <c r="N24" s="289"/>
      <c r="O24" s="289" t="s">
        <v>102</v>
      </c>
      <c r="P24" s="289"/>
      <c r="Q24" s="289"/>
      <c r="R24" s="296">
        <v>0</v>
      </c>
      <c r="S24" s="284">
        <f>+T24-R24</f>
        <v>0</v>
      </c>
      <c r="T24" s="297">
        <f>Calendario!H37</f>
        <v>0</v>
      </c>
    </row>
    <row r="25" spans="1:20" x14ac:dyDescent="0.3">
      <c r="A25" s="147"/>
      <c r="B25" s="288"/>
      <c r="C25" s="289"/>
      <c r="D25" s="289"/>
      <c r="E25" s="280" t="s">
        <v>158</v>
      </c>
      <c r="F25" s="280"/>
      <c r="G25" s="280"/>
      <c r="H25" s="280"/>
      <c r="I25" s="302">
        <f>+SUM(I26:I27)</f>
        <v>0</v>
      </c>
      <c r="J25" s="302">
        <f>+SUM(J26:J27)</f>
        <v>0</v>
      </c>
      <c r="K25" s="303">
        <f>+SUM(K26:K27)</f>
        <v>0</v>
      </c>
      <c r="L25" s="289"/>
      <c r="M25" s="289"/>
      <c r="N25" s="289"/>
      <c r="O25" s="306" t="s">
        <v>159</v>
      </c>
      <c r="P25" s="289"/>
      <c r="Q25" s="289"/>
      <c r="R25" s="296">
        <v>55000000</v>
      </c>
      <c r="S25" s="284">
        <f>+T25-R25</f>
        <v>0</v>
      </c>
      <c r="T25" s="297">
        <f>Calendario!H38</f>
        <v>55000000</v>
      </c>
    </row>
    <row r="26" spans="1:20" x14ac:dyDescent="0.3">
      <c r="A26" s="147"/>
      <c r="B26" s="288"/>
      <c r="C26" s="289"/>
      <c r="D26" s="289"/>
      <c r="E26" s="281"/>
      <c r="F26" s="289" t="s">
        <v>160</v>
      </c>
      <c r="G26" s="289"/>
      <c r="H26" s="289"/>
      <c r="I26" s="296"/>
      <c r="J26" s="291">
        <f>+K26-I26</f>
        <v>0</v>
      </c>
      <c r="K26" s="307"/>
      <c r="L26" s="289"/>
      <c r="M26" s="289"/>
      <c r="N26" s="289"/>
      <c r="O26" s="289" t="s">
        <v>152</v>
      </c>
      <c r="P26" s="289"/>
      <c r="Q26" s="289"/>
      <c r="R26" s="296"/>
      <c r="S26" s="284">
        <f>+T26-R26</f>
        <v>0</v>
      </c>
      <c r="T26" s="297">
        <f>Calendario!H39</f>
        <v>0</v>
      </c>
    </row>
    <row r="27" spans="1:20" x14ac:dyDescent="0.3">
      <c r="A27" s="147"/>
      <c r="B27" s="288"/>
      <c r="C27" s="289"/>
      <c r="D27" s="289"/>
      <c r="E27" s="281"/>
      <c r="F27" s="289" t="s">
        <v>161</v>
      </c>
      <c r="G27" s="289"/>
      <c r="H27" s="289"/>
      <c r="I27" s="296"/>
      <c r="J27" s="291">
        <f>+K27-I27</f>
        <v>0</v>
      </c>
      <c r="K27" s="307"/>
      <c r="L27" s="289"/>
      <c r="M27" s="289"/>
      <c r="N27" s="292" t="s">
        <v>162</v>
      </c>
      <c r="O27" s="289"/>
      <c r="P27" s="289"/>
      <c r="Q27" s="289"/>
      <c r="R27" s="296"/>
      <c r="S27" s="284">
        <f>+T27-R27</f>
        <v>0</v>
      </c>
      <c r="T27" s="297">
        <f>Calendario!H40</f>
        <v>0</v>
      </c>
    </row>
    <row r="28" spans="1:20" x14ac:dyDescent="0.3">
      <c r="A28" s="147"/>
      <c r="B28" s="288"/>
      <c r="C28" s="289"/>
      <c r="D28" s="289"/>
      <c r="E28" s="289"/>
      <c r="F28" s="289"/>
      <c r="G28" s="289"/>
      <c r="H28" s="289"/>
      <c r="I28" s="298"/>
      <c r="J28" s="298"/>
      <c r="K28" s="299"/>
      <c r="L28" s="289"/>
      <c r="M28" s="289"/>
      <c r="N28" s="281"/>
      <c r="O28" s="289"/>
      <c r="P28" s="289"/>
      <c r="Q28" s="289"/>
      <c r="R28" s="298"/>
      <c r="S28" s="298"/>
      <c r="T28" s="308"/>
    </row>
    <row r="29" spans="1:20" x14ac:dyDescent="0.3">
      <c r="A29" s="147"/>
      <c r="B29" s="309"/>
      <c r="C29" s="280"/>
      <c r="D29" s="280" t="s">
        <v>163</v>
      </c>
      <c r="E29" s="280"/>
      <c r="F29" s="280"/>
      <c r="G29" s="280"/>
      <c r="H29" s="280"/>
      <c r="I29" s="310">
        <f>+I30+I31</f>
        <v>0</v>
      </c>
      <c r="J29" s="310">
        <f>+J30+J31</f>
        <v>0</v>
      </c>
      <c r="K29" s="311">
        <f>+K30+K31</f>
        <v>0</v>
      </c>
      <c r="L29" s="289"/>
      <c r="M29" s="289"/>
      <c r="N29" s="280" t="s">
        <v>164</v>
      </c>
      <c r="O29" s="289"/>
      <c r="P29" s="289"/>
      <c r="Q29" s="289"/>
      <c r="R29" s="283">
        <f>+R30+R31</f>
        <v>0</v>
      </c>
      <c r="S29" s="283">
        <f>+S30+S31</f>
        <v>0</v>
      </c>
      <c r="T29" s="286">
        <f>+T30+T31</f>
        <v>0</v>
      </c>
    </row>
    <row r="30" spans="1:20" x14ac:dyDescent="0.3">
      <c r="A30" s="287"/>
      <c r="B30" s="288"/>
      <c r="C30" s="289"/>
      <c r="D30" s="289"/>
      <c r="E30" s="289" t="s">
        <v>165</v>
      </c>
      <c r="F30" s="289"/>
      <c r="G30" s="289"/>
      <c r="H30" s="289"/>
      <c r="I30" s="296"/>
      <c r="J30" s="291">
        <f>+K30-I30</f>
        <v>0</v>
      </c>
      <c r="K30" s="303">
        <f>Calendario!H25</f>
        <v>0</v>
      </c>
      <c r="L30" s="289"/>
      <c r="M30" s="289"/>
      <c r="N30" s="289"/>
      <c r="O30" s="289" t="s">
        <v>165</v>
      </c>
      <c r="P30" s="289"/>
      <c r="Q30" s="289"/>
      <c r="R30" s="296"/>
      <c r="S30" s="291">
        <f>+T30-R30</f>
        <v>0</v>
      </c>
      <c r="T30" s="297">
        <f>Calendario!H42</f>
        <v>0</v>
      </c>
    </row>
    <row r="31" spans="1:20" x14ac:dyDescent="0.3">
      <c r="A31" s="287"/>
      <c r="B31" s="288"/>
      <c r="C31" s="289"/>
      <c r="D31" s="289"/>
      <c r="E31" s="289" t="s">
        <v>166</v>
      </c>
      <c r="F31" s="289"/>
      <c r="G31" s="289"/>
      <c r="H31" s="289"/>
      <c r="I31" s="296"/>
      <c r="J31" s="291">
        <f>+K31-I31</f>
        <v>0</v>
      </c>
      <c r="K31" s="303">
        <f>Calendario!H26</f>
        <v>0</v>
      </c>
      <c r="L31" s="289"/>
      <c r="M31" s="289"/>
      <c r="N31" s="289"/>
      <c r="O31" s="289" t="s">
        <v>166</v>
      </c>
      <c r="P31" s="289"/>
      <c r="Q31" s="289"/>
      <c r="R31" s="296"/>
      <c r="S31" s="291">
        <f>+T31-R31</f>
        <v>0</v>
      </c>
      <c r="T31" s="297">
        <f>Calendario!H43</f>
        <v>0</v>
      </c>
    </row>
    <row r="32" spans="1:20" x14ac:dyDescent="0.3">
      <c r="A32" s="147"/>
      <c r="B32" s="288"/>
      <c r="C32" s="289"/>
      <c r="D32" s="289"/>
      <c r="E32" s="289"/>
      <c r="F32" s="289"/>
      <c r="G32" s="289"/>
      <c r="H32" s="289"/>
      <c r="I32" s="298"/>
      <c r="J32" s="298"/>
      <c r="K32" s="299"/>
      <c r="L32" s="289"/>
      <c r="M32" s="289"/>
      <c r="N32" s="289"/>
      <c r="O32" s="289"/>
      <c r="P32" s="289"/>
      <c r="Q32" s="289"/>
      <c r="R32" s="298"/>
      <c r="S32" s="298"/>
      <c r="T32" s="297"/>
    </row>
    <row r="33" spans="1:21" x14ac:dyDescent="0.3">
      <c r="A33" s="147"/>
      <c r="B33" s="309"/>
      <c r="C33" s="280"/>
      <c r="D33" s="292" t="s">
        <v>167</v>
      </c>
      <c r="E33" s="280"/>
      <c r="F33" s="280"/>
      <c r="G33" s="280"/>
      <c r="H33" s="280"/>
      <c r="I33" s="283">
        <f>+I34+I37</f>
        <v>0</v>
      </c>
      <c r="J33" s="304">
        <f>+J34+J37</f>
        <v>0</v>
      </c>
      <c r="K33" s="285">
        <f>+K34+K37</f>
        <v>0</v>
      </c>
      <c r="L33" s="289"/>
      <c r="M33" s="289"/>
      <c r="N33" s="280" t="s">
        <v>168</v>
      </c>
      <c r="O33" s="289"/>
      <c r="P33" s="289"/>
      <c r="Q33" s="289"/>
      <c r="R33" s="304">
        <f>+R12+R23+R30</f>
        <v>349805210</v>
      </c>
      <c r="S33" s="305">
        <f>+S12+S23+S30</f>
        <v>0</v>
      </c>
      <c r="T33" s="286">
        <f>+T12+T23+T30</f>
        <v>349805210</v>
      </c>
      <c r="U33" s="312"/>
    </row>
    <row r="34" spans="1:21" x14ac:dyDescent="0.3">
      <c r="A34" s="147"/>
      <c r="B34" s="288"/>
      <c r="C34" s="289"/>
      <c r="D34" s="280"/>
      <c r="E34" s="289" t="s">
        <v>169</v>
      </c>
      <c r="F34" s="289"/>
      <c r="G34" s="289"/>
      <c r="H34" s="289"/>
      <c r="I34" s="298"/>
      <c r="J34" s="298"/>
      <c r="K34" s="299"/>
      <c r="L34" s="289"/>
      <c r="M34" s="289"/>
      <c r="N34" s="289"/>
      <c r="O34" s="289"/>
      <c r="P34" s="289"/>
      <c r="Q34" s="289"/>
      <c r="R34" s="298"/>
      <c r="S34" s="298"/>
      <c r="T34" s="308"/>
    </row>
    <row r="35" spans="1:21" x14ac:dyDescent="0.3">
      <c r="A35" s="147"/>
      <c r="B35" s="288"/>
      <c r="C35" s="289"/>
      <c r="D35" s="289"/>
      <c r="E35" s="289"/>
      <c r="F35" s="289" t="s">
        <v>170</v>
      </c>
      <c r="G35" s="281"/>
      <c r="H35" s="289"/>
      <c r="I35" s="298"/>
      <c r="J35" s="298"/>
      <c r="K35" s="299"/>
      <c r="L35" s="289"/>
      <c r="M35" s="289"/>
      <c r="N35" s="280" t="s">
        <v>171</v>
      </c>
      <c r="O35" s="289"/>
      <c r="P35" s="289"/>
      <c r="Q35" s="289"/>
      <c r="R35" s="283">
        <f>+R36+R37</f>
        <v>0</v>
      </c>
      <c r="S35" s="283">
        <f>+S36+S37</f>
        <v>0</v>
      </c>
      <c r="T35" s="286">
        <f>+T36+T37</f>
        <v>0</v>
      </c>
    </row>
    <row r="36" spans="1:21" x14ac:dyDescent="0.3">
      <c r="A36" s="147"/>
      <c r="B36" s="288"/>
      <c r="C36" s="289"/>
      <c r="D36" s="289"/>
      <c r="E36" s="289"/>
      <c r="F36" s="306" t="s">
        <v>172</v>
      </c>
      <c r="G36" s="281"/>
      <c r="H36" s="289"/>
      <c r="I36" s="298"/>
      <c r="J36" s="298"/>
      <c r="K36" s="299"/>
      <c r="L36" s="289"/>
      <c r="M36" s="289"/>
      <c r="N36" s="289"/>
      <c r="O36" s="289" t="s">
        <v>173</v>
      </c>
      <c r="P36" s="281"/>
      <c r="Q36" s="289"/>
      <c r="R36" s="296"/>
      <c r="S36" s="291">
        <f>+T36-R36</f>
        <v>0</v>
      </c>
      <c r="T36" s="308">
        <f>Calendario!H66</f>
        <v>0</v>
      </c>
    </row>
    <row r="37" spans="1:21" ht="15" customHeight="1" x14ac:dyDescent="0.3">
      <c r="A37" s="147"/>
      <c r="B37" s="288"/>
      <c r="C37" s="289"/>
      <c r="D37" s="289"/>
      <c r="E37" s="289" t="s">
        <v>174</v>
      </c>
      <c r="F37" s="289"/>
      <c r="G37" s="289"/>
      <c r="H37" s="289"/>
      <c r="I37" s="298">
        <f>+I38+I43+I46+I47+I48</f>
        <v>0</v>
      </c>
      <c r="J37" s="291">
        <f>+J38+J43+J46+J47+J48</f>
        <v>0</v>
      </c>
      <c r="K37" s="299">
        <f>+K38+K43+K46+K47+K48</f>
        <v>0</v>
      </c>
      <c r="L37" s="289"/>
      <c r="M37" s="289"/>
      <c r="N37" s="289"/>
      <c r="O37" s="358" t="s">
        <v>175</v>
      </c>
      <c r="P37" s="358"/>
      <c r="Q37" s="358"/>
      <c r="R37" s="296"/>
      <c r="S37" s="291">
        <f>+T37-R37</f>
        <v>0</v>
      </c>
      <c r="T37" s="308">
        <f>Calendario!H67</f>
        <v>0</v>
      </c>
    </row>
    <row r="38" spans="1:21" x14ac:dyDescent="0.3">
      <c r="A38" s="147"/>
      <c r="B38" s="288"/>
      <c r="C38" s="289"/>
      <c r="D38" s="289"/>
      <c r="E38" s="289" t="s">
        <v>176</v>
      </c>
      <c r="F38" s="289"/>
      <c r="G38" s="289"/>
      <c r="H38" s="289"/>
      <c r="I38" s="298">
        <f>+SUM(I39:I42)</f>
        <v>0</v>
      </c>
      <c r="J38" s="291">
        <f>+SUM(J39:J42)</f>
        <v>0</v>
      </c>
      <c r="K38" s="299">
        <f>+SUM(K39:K42)</f>
        <v>0</v>
      </c>
      <c r="L38" s="289"/>
      <c r="M38" s="289"/>
      <c r="N38" s="280" t="s">
        <v>177</v>
      </c>
      <c r="O38" s="289"/>
      <c r="P38" s="289"/>
      <c r="Q38" s="289"/>
      <c r="R38" s="304">
        <f>+I12+I49-R33-R35</f>
        <v>122507226</v>
      </c>
      <c r="S38" s="305">
        <f>+J12+J49-S33-S35</f>
        <v>0</v>
      </c>
      <c r="T38" s="313">
        <f>+K12+K49-T33-T35</f>
        <v>122507226</v>
      </c>
      <c r="U38" s="314" t="str">
        <f>IF(T38=Calendario!$H$75,"OK ","error")</f>
        <v xml:space="preserve">OK </v>
      </c>
    </row>
    <row r="39" spans="1:21" x14ac:dyDescent="0.3">
      <c r="A39" s="287"/>
      <c r="B39" s="288"/>
      <c r="C39" s="289"/>
      <c r="D39" s="289"/>
      <c r="E39" s="289"/>
      <c r="F39" s="289"/>
      <c r="G39" s="289" t="s">
        <v>98</v>
      </c>
      <c r="H39" s="289"/>
      <c r="I39" s="296">
        <v>0</v>
      </c>
      <c r="J39" s="291">
        <f t="shared" ref="J39:J47" si="0">+K39-I39</f>
        <v>0</v>
      </c>
      <c r="K39" s="303">
        <f>Calendario!H52</f>
        <v>0</v>
      </c>
      <c r="L39" s="289"/>
      <c r="M39" s="289"/>
      <c r="N39" s="280"/>
      <c r="O39" s="289"/>
      <c r="P39" s="289"/>
      <c r="Q39" s="315"/>
      <c r="R39" s="298"/>
      <c r="S39" s="300"/>
      <c r="T39" s="297"/>
      <c r="U39" s="314"/>
    </row>
    <row r="40" spans="1:21" x14ac:dyDescent="0.3">
      <c r="A40" s="287"/>
      <c r="B40" s="288"/>
      <c r="C40" s="289"/>
      <c r="D40" s="289"/>
      <c r="E40" s="289"/>
      <c r="F40" s="289"/>
      <c r="G40" s="289" t="s">
        <v>99</v>
      </c>
      <c r="H40" s="289"/>
      <c r="I40" s="296">
        <v>0</v>
      </c>
      <c r="J40" s="291">
        <f t="shared" si="0"/>
        <v>0</v>
      </c>
      <c r="K40" s="303">
        <f>Calendario!H54</f>
        <v>0</v>
      </c>
      <c r="L40" s="289"/>
      <c r="M40" s="289"/>
      <c r="N40" s="316" t="s">
        <v>178</v>
      </c>
      <c r="O40" s="281"/>
      <c r="P40" s="281"/>
      <c r="Q40" s="281"/>
      <c r="R40" s="296">
        <v>0</v>
      </c>
      <c r="S40" s="291">
        <f>+T40-R40</f>
        <v>0</v>
      </c>
      <c r="T40" s="297">
        <f>Calendario!H76</f>
        <v>0</v>
      </c>
      <c r="U40" s="314"/>
    </row>
    <row r="41" spans="1:21" x14ac:dyDescent="0.3">
      <c r="A41" s="287"/>
      <c r="B41" s="288"/>
      <c r="C41" s="289"/>
      <c r="D41" s="289"/>
      <c r="E41" s="289"/>
      <c r="F41" s="289"/>
      <c r="G41" s="289" t="s">
        <v>179</v>
      </c>
      <c r="H41" s="289"/>
      <c r="I41" s="296">
        <v>0</v>
      </c>
      <c r="J41" s="291">
        <f t="shared" si="0"/>
        <v>0</v>
      </c>
      <c r="K41" s="303">
        <f>Calendario!H55</f>
        <v>0</v>
      </c>
      <c r="L41" s="289"/>
      <c r="M41" s="289"/>
      <c r="N41" s="280"/>
      <c r="O41" s="289"/>
      <c r="P41" s="289"/>
      <c r="Q41" s="315"/>
      <c r="R41" s="298"/>
      <c r="S41" s="298"/>
      <c r="T41" s="297"/>
      <c r="U41" s="314"/>
    </row>
    <row r="42" spans="1:21" x14ac:dyDescent="0.3">
      <c r="A42" s="147"/>
      <c r="B42" s="288"/>
      <c r="C42" s="289"/>
      <c r="D42" s="289"/>
      <c r="E42" s="289"/>
      <c r="F42" s="289"/>
      <c r="G42" s="289" t="s">
        <v>157</v>
      </c>
      <c r="H42" s="289"/>
      <c r="I42" s="296">
        <v>0</v>
      </c>
      <c r="J42" s="291">
        <f t="shared" si="0"/>
        <v>0</v>
      </c>
      <c r="K42" s="303">
        <f>Calendario!H56</f>
        <v>0</v>
      </c>
      <c r="L42" s="289"/>
      <c r="M42" s="289"/>
      <c r="N42" s="280" t="s">
        <v>180</v>
      </c>
      <c r="O42" s="289"/>
      <c r="P42" s="289"/>
      <c r="Q42" s="289"/>
      <c r="R42" s="283">
        <f>R38-R40</f>
        <v>122507226</v>
      </c>
      <c r="S42" s="305">
        <f>+T42-R42</f>
        <v>0</v>
      </c>
      <c r="T42" s="286">
        <f>T38-T40</f>
        <v>122507226</v>
      </c>
      <c r="U42" s="314" t="str">
        <f>IF(T42=Calendario!H77,"OK ","error")</f>
        <v xml:space="preserve">OK </v>
      </c>
    </row>
    <row r="43" spans="1:21" x14ac:dyDescent="0.3">
      <c r="A43" s="147"/>
      <c r="B43" s="288"/>
      <c r="C43" s="289"/>
      <c r="D43" s="289"/>
      <c r="E43" s="306" t="s">
        <v>181</v>
      </c>
      <c r="F43" s="306"/>
      <c r="G43" s="306"/>
      <c r="H43" s="289"/>
      <c r="I43" s="298">
        <f>+I44+I45</f>
        <v>0</v>
      </c>
      <c r="J43" s="291">
        <f t="shared" si="0"/>
        <v>0</v>
      </c>
      <c r="K43" s="303">
        <f>+K44+K45</f>
        <v>0</v>
      </c>
      <c r="L43" s="289"/>
      <c r="M43" s="289"/>
      <c r="N43" s="289"/>
      <c r="O43" s="289"/>
      <c r="P43" s="289"/>
      <c r="Q43" s="289"/>
      <c r="R43" s="298"/>
      <c r="S43" s="298"/>
      <c r="T43" s="297"/>
    </row>
    <row r="44" spans="1:21" x14ac:dyDescent="0.3">
      <c r="A44" s="147"/>
      <c r="B44" s="288"/>
      <c r="C44" s="289"/>
      <c r="D44" s="289"/>
      <c r="E44" s="306"/>
      <c r="F44" s="306"/>
      <c r="G44" s="306" t="s">
        <v>102</v>
      </c>
      <c r="H44" s="289"/>
      <c r="I44" s="296">
        <v>0</v>
      </c>
      <c r="J44" s="291">
        <f t="shared" si="0"/>
        <v>0</v>
      </c>
      <c r="K44" s="303">
        <f>Calendario!H58</f>
        <v>0</v>
      </c>
      <c r="L44" s="289"/>
      <c r="M44" s="289"/>
      <c r="N44" s="289"/>
      <c r="O44" s="289"/>
      <c r="P44" s="289"/>
      <c r="Q44" s="289"/>
      <c r="R44" s="298"/>
      <c r="S44" s="298"/>
      <c r="T44" s="297"/>
    </row>
    <row r="45" spans="1:21" x14ac:dyDescent="0.3">
      <c r="A45" s="147"/>
      <c r="B45" s="288"/>
      <c r="C45" s="289"/>
      <c r="D45" s="289"/>
      <c r="E45" s="306"/>
      <c r="F45" s="306"/>
      <c r="G45" s="306" t="s">
        <v>159</v>
      </c>
      <c r="H45" s="289"/>
      <c r="I45" s="296">
        <v>0</v>
      </c>
      <c r="J45" s="291">
        <f t="shared" si="0"/>
        <v>0</v>
      </c>
      <c r="K45" s="303">
        <f>Calendario!H59</f>
        <v>0</v>
      </c>
      <c r="L45" s="289"/>
      <c r="M45" s="289"/>
      <c r="N45" s="289"/>
      <c r="O45" s="289"/>
      <c r="P45" s="289"/>
      <c r="Q45" s="289"/>
      <c r="R45" s="298"/>
      <c r="S45" s="298"/>
      <c r="T45" s="297"/>
    </row>
    <row r="46" spans="1:21" x14ac:dyDescent="0.3">
      <c r="A46" s="147"/>
      <c r="B46" s="288"/>
      <c r="C46" s="289"/>
      <c r="D46" s="289"/>
      <c r="E46" s="306" t="s">
        <v>182</v>
      </c>
      <c r="F46" s="306"/>
      <c r="G46" s="289"/>
      <c r="H46" s="289"/>
      <c r="I46" s="296">
        <v>0</v>
      </c>
      <c r="J46" s="291">
        <f t="shared" si="0"/>
        <v>0</v>
      </c>
      <c r="K46" s="303"/>
      <c r="L46" s="289"/>
      <c r="M46" s="289"/>
      <c r="N46" s="280"/>
      <c r="O46" s="289"/>
      <c r="P46" s="289"/>
      <c r="Q46" s="289"/>
      <c r="R46" s="302"/>
      <c r="S46" s="302"/>
      <c r="T46" s="297"/>
    </row>
    <row r="47" spans="1:21" x14ac:dyDescent="0.3">
      <c r="A47" s="147"/>
      <c r="B47" s="288"/>
      <c r="C47" s="289"/>
      <c r="D47" s="289"/>
      <c r="E47" s="306" t="s">
        <v>183</v>
      </c>
      <c r="F47" s="306"/>
      <c r="G47" s="289"/>
      <c r="H47" s="289"/>
      <c r="I47" s="296">
        <v>0</v>
      </c>
      <c r="J47" s="291">
        <f t="shared" si="0"/>
        <v>0</v>
      </c>
      <c r="K47" s="303">
        <f>Calendario!H40</f>
        <v>0</v>
      </c>
      <c r="L47" s="289"/>
      <c r="M47" s="289"/>
      <c r="N47" s="289"/>
      <c r="O47" s="289"/>
      <c r="P47" s="289"/>
      <c r="Q47" s="289"/>
      <c r="R47" s="298"/>
      <c r="S47" s="298"/>
      <c r="T47" s="297"/>
    </row>
    <row r="48" spans="1:21" x14ac:dyDescent="0.3">
      <c r="A48" s="147"/>
      <c r="B48" s="288"/>
      <c r="C48" s="289"/>
      <c r="D48" s="289"/>
      <c r="E48" s="306"/>
      <c r="F48" s="306"/>
      <c r="G48" s="289"/>
      <c r="H48" s="289"/>
      <c r="I48" s="296"/>
      <c r="J48" s="298"/>
      <c r="K48" s="303"/>
      <c r="L48" s="289"/>
      <c r="M48" s="289"/>
      <c r="N48" s="289"/>
      <c r="O48" s="289"/>
      <c r="P48" s="289"/>
      <c r="Q48" s="289"/>
      <c r="R48" s="298"/>
      <c r="S48" s="298"/>
      <c r="T48" s="297"/>
    </row>
    <row r="49" spans="1:20" x14ac:dyDescent="0.3">
      <c r="A49" s="147"/>
      <c r="B49" s="309"/>
      <c r="C49" s="280"/>
      <c r="D49" s="280" t="s">
        <v>184</v>
      </c>
      <c r="E49" s="280"/>
      <c r="F49" s="280"/>
      <c r="G49" s="280"/>
      <c r="H49" s="280"/>
      <c r="I49" s="283">
        <f>SUM(I13,I29,I33)</f>
        <v>349805210</v>
      </c>
      <c r="J49" s="284">
        <f>SUM(J13,J29,J33)</f>
        <v>0</v>
      </c>
      <c r="K49" s="285">
        <f>SUM(K13,K29,K33)</f>
        <v>349805210</v>
      </c>
      <c r="L49" s="289"/>
      <c r="M49" s="289"/>
      <c r="N49" s="280"/>
      <c r="O49" s="289"/>
      <c r="P49" s="289"/>
      <c r="Q49" s="289"/>
      <c r="R49" s="298"/>
      <c r="S49" s="298"/>
      <c r="T49" s="297"/>
    </row>
    <row r="50" spans="1:20" x14ac:dyDescent="0.3">
      <c r="A50" s="147"/>
      <c r="B50" s="309"/>
      <c r="C50" s="280"/>
      <c r="D50" s="280" t="s">
        <v>185</v>
      </c>
      <c r="E50" s="280"/>
      <c r="F50" s="280"/>
      <c r="G50" s="280"/>
      <c r="H50" s="280"/>
      <c r="I50" s="317">
        <v>0</v>
      </c>
      <c r="J50" s="318">
        <f>+K50-I50</f>
        <v>0</v>
      </c>
      <c r="K50" s="319">
        <f>Calendario!H71</f>
        <v>0</v>
      </c>
      <c r="L50" s="289"/>
      <c r="M50" s="289"/>
      <c r="N50" s="280"/>
      <c r="O50" s="289"/>
      <c r="P50" s="289"/>
      <c r="Q50" s="289"/>
      <c r="R50" s="302"/>
      <c r="S50" s="302"/>
      <c r="T50" s="308"/>
    </row>
    <row r="51" spans="1:20" x14ac:dyDescent="0.3">
      <c r="A51" s="147"/>
      <c r="B51" s="288"/>
      <c r="C51" s="289"/>
      <c r="D51" s="289"/>
      <c r="E51" s="289"/>
      <c r="F51" s="289"/>
      <c r="G51" s="289"/>
      <c r="H51" s="289"/>
      <c r="I51" s="320"/>
      <c r="J51" s="320"/>
      <c r="K51" s="321"/>
      <c r="L51" s="289"/>
      <c r="M51" s="289"/>
      <c r="N51" s="280"/>
      <c r="O51" s="289"/>
      <c r="P51" s="289"/>
      <c r="Q51" s="289"/>
      <c r="R51" s="298"/>
      <c r="S51" s="298"/>
      <c r="T51" s="297"/>
    </row>
    <row r="52" spans="1:20" x14ac:dyDescent="0.3">
      <c r="A52" s="147"/>
      <c r="B52" s="288"/>
      <c r="C52" s="289"/>
      <c r="D52" s="289"/>
      <c r="E52" s="289"/>
      <c r="F52" s="289"/>
      <c r="G52" s="289"/>
      <c r="H52" s="289"/>
      <c r="I52" s="320"/>
      <c r="J52" s="320"/>
      <c r="K52" s="321"/>
      <c r="L52" s="289"/>
      <c r="M52" s="289"/>
      <c r="N52" s="280"/>
      <c r="O52" s="289"/>
      <c r="P52" s="289"/>
      <c r="Q52" s="289"/>
      <c r="R52" s="298"/>
      <c r="S52" s="298"/>
      <c r="T52" s="297"/>
    </row>
    <row r="53" spans="1:20" x14ac:dyDescent="0.3">
      <c r="A53" s="147"/>
      <c r="B53" s="322"/>
      <c r="C53" s="323"/>
      <c r="D53" s="323"/>
      <c r="E53" s="323"/>
      <c r="F53" s="323"/>
      <c r="G53" s="323"/>
      <c r="H53" s="323"/>
      <c r="I53" s="324"/>
      <c r="J53" s="324"/>
      <c r="K53" s="325"/>
      <c r="L53" s="326"/>
      <c r="M53" s="326"/>
      <c r="N53" s="323"/>
      <c r="O53" s="326"/>
      <c r="P53" s="326"/>
      <c r="Q53" s="326"/>
      <c r="R53" s="327"/>
      <c r="S53" s="327"/>
      <c r="T53" s="328"/>
    </row>
    <row r="54" spans="1:20" x14ac:dyDescent="0.3">
      <c r="A54" s="147"/>
      <c r="B54" s="263"/>
      <c r="C54" s="329"/>
      <c r="D54" s="329"/>
      <c r="E54" s="329"/>
      <c r="F54" s="329"/>
      <c r="G54" s="329"/>
      <c r="H54" s="329"/>
      <c r="I54" s="330"/>
      <c r="J54" s="330"/>
      <c r="K54" s="330"/>
      <c r="L54" s="331"/>
      <c r="M54" s="331"/>
      <c r="N54" s="329"/>
      <c r="O54" s="331"/>
      <c r="P54" s="331"/>
      <c r="Q54" s="331"/>
      <c r="R54" s="332"/>
      <c r="S54" s="332"/>
      <c r="T54" s="332"/>
    </row>
    <row r="55" spans="1:20" x14ac:dyDescent="0.3">
      <c r="B55" s="263"/>
    </row>
  </sheetData>
  <sheetProtection algorithmName="SHA-512" hashValue="F6FNeo2/7YSAX1xP99Ltezkj22uZtQaWx0pKZbls+wtBg6fs9DsmF1fEukvECoswZq4mSM45Vf++N8+9qohZkg==" saltValue="m1MmH4e5+LcjmbEnrqQf2A==" spinCount="100000" sheet="1" objects="1" scenarios="1"/>
  <mergeCells count="13">
    <mergeCell ref="O37:Q37"/>
    <mergeCell ref="G6:P6"/>
    <mergeCell ref="Q6:T6"/>
    <mergeCell ref="B8:T8"/>
    <mergeCell ref="B9:H10"/>
    <mergeCell ref="I9:K9"/>
    <mergeCell ref="L9:Q10"/>
    <mergeCell ref="R9:T9"/>
    <mergeCell ref="B1:T1"/>
    <mergeCell ref="B2:T2"/>
    <mergeCell ref="B3:T3"/>
    <mergeCell ref="B4:T4"/>
    <mergeCell ref="B5:R5"/>
  </mergeCells>
  <dataValidations count="6">
    <dataValidation allowBlank="1" showInputMessage="1" showErrorMessage="1" prompt="Digitar cifras de la última modificación autorizada" sqref="I10 R10">
      <formula1>0</formula1>
      <formula2>0</formula2>
    </dataValidation>
    <dataValidation type="whole" allowBlank="1" showInputMessage="1" showErrorMessage="1" sqref="I12 R24:R27 I39:I42">
      <formula1>0</formula1>
      <formula2>100000000000</formula2>
    </dataValidation>
    <dataValidation type="whole" allowBlank="1" showInputMessage="1" showErrorMessage="1" errorTitle="ERROR" error="NO CAPTURAR DECIMALES" sqref="I16:I17">
      <formula1>0</formula1>
      <formula2>100000000000</formula2>
    </dataValidation>
    <dataValidation type="whole" allowBlank="1" showErrorMessage="1" errorTitle="ERROR" error="NO CAPTURAR DECIMALES" sqref="I19:I20 I22:I24 I30:I31">
      <formula1>0</formula1>
      <formula2>100000000000</formula2>
    </dataValidation>
    <dataValidation type="whole" allowBlank="1" showInputMessage="1" showErrorMessage="1" errorTitle="ERROR" error="No capturar decimales" sqref="I44:I45">
      <formula1>0</formula1>
      <formula2>100000000000</formula2>
    </dataValidation>
    <dataValidation type="whole" allowBlank="1" showInputMessage="1" showErrorMessage="1" errorTitle="ERROR:" error="No capturar decimales" sqref="R13 R15:R18 R36:R37">
      <formula1>0</formula1>
      <formula2>100000000000</formula2>
    </dataValidation>
  </dataValidations>
  <printOptions horizontalCentered="1"/>
  <pageMargins left="0.70833333333333304" right="0.70833333333333304" top="0.74791666666666701" bottom="0.74791666666666701" header="0.51180555555555496" footer="0.51180555555555496"/>
  <pageSetup scale="55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Calendario</vt:lpstr>
      <vt:lpstr>AFPEE</vt:lpstr>
      <vt:lpstr>Comparativo FE</vt:lpstr>
      <vt:lpstr>Calendario!Área_de_impresión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ipinedo</dc:creator>
  <dc:description/>
  <cp:lastModifiedBy>ANDRES MANUEL RODRIGUEZ SASTRE</cp:lastModifiedBy>
  <cp:revision>0</cp:revision>
  <cp:lastPrinted>2021-12-20T19:20:50Z</cp:lastPrinted>
  <dcterms:created xsi:type="dcterms:W3CDTF">2012-12-19T01:05:54Z</dcterms:created>
  <dcterms:modified xsi:type="dcterms:W3CDTF">2022-01-28T23:22:25Z</dcterms:modified>
  <dc:language>es-MX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