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alejandro.PUERTO\Documents\JENNIFFER MAR INFORMÁTICA\2023\ESTADISTICAS\"/>
    </mc:Choice>
  </mc:AlternateContent>
  <bookViews>
    <workbookView xWindow="0" yWindow="0" windowWidth="11010" windowHeight="8835" tabRatio="738"/>
  </bookViews>
  <sheets>
    <sheet name="Mov.PortuarioMensual " sheetId="177" r:id="rId1"/>
  </sheets>
  <definedNames>
    <definedName name="_xlnm.Print_Area" localSheetId="0">'Mov.PortuarioMensual '!$A$1:$P$77</definedName>
  </definedNames>
  <calcPr calcId="152511"/>
</workbook>
</file>

<file path=xl/calcChain.xml><?xml version="1.0" encoding="utf-8"?>
<calcChain xmlns="http://schemas.openxmlformats.org/spreadsheetml/2006/main">
  <c r="L32" i="177" l="1"/>
  <c r="L48" i="177"/>
  <c r="L46" i="177" l="1"/>
  <c r="L31" i="177"/>
  <c r="K32" i="177" l="1"/>
  <c r="K46" i="177" l="1"/>
  <c r="K31" i="177"/>
  <c r="J46" i="177" l="1"/>
  <c r="J44" i="177"/>
  <c r="J33" i="177"/>
  <c r="J32" i="177"/>
  <c r="J31" i="177"/>
  <c r="I48" i="177" l="1"/>
  <c r="I46" i="177"/>
  <c r="I32" i="177"/>
  <c r="I31" i="177"/>
  <c r="G48" i="177" l="1"/>
  <c r="F48" i="177"/>
  <c r="H33" i="177"/>
  <c r="H46" i="177" l="1"/>
  <c r="H40" i="177"/>
  <c r="H32" i="177"/>
  <c r="H31" i="177"/>
  <c r="G46" i="177" l="1"/>
  <c r="G32" i="177"/>
  <c r="G31" i="177"/>
  <c r="F46" i="177" l="1"/>
  <c r="F38" i="177"/>
  <c r="F32" i="177"/>
  <c r="F31" i="177"/>
  <c r="E46" i="177" l="1"/>
  <c r="E32" i="177"/>
  <c r="E31" i="177"/>
  <c r="D32" i="177" l="1"/>
  <c r="D31" i="177"/>
  <c r="C32" i="177" l="1"/>
  <c r="K30" i="177" l="1"/>
  <c r="F50" i="177" l="1"/>
  <c r="E60" i="177" l="1"/>
  <c r="I67" i="177" l="1"/>
  <c r="D67" i="177" l="1"/>
  <c r="E67" i="177"/>
  <c r="F67" i="177"/>
  <c r="G67" i="177"/>
  <c r="H67" i="177"/>
  <c r="J67" i="177"/>
  <c r="K67" i="177"/>
  <c r="L67" i="177"/>
  <c r="M67" i="177"/>
  <c r="N67" i="177"/>
  <c r="C67" i="177"/>
  <c r="N30" i="177" l="1"/>
  <c r="N60" i="177" l="1"/>
  <c r="N56" i="177"/>
  <c r="N50" i="177"/>
  <c r="N39" i="177"/>
  <c r="N29" i="177"/>
  <c r="N19" i="177"/>
  <c r="N12" i="177"/>
  <c r="I12" i="177" l="1"/>
  <c r="O32" i="177" l="1"/>
  <c r="O70" i="177"/>
  <c r="O69" i="177"/>
  <c r="O68" i="177"/>
  <c r="O65" i="177"/>
  <c r="D64" i="177"/>
  <c r="O64" i="177" s="1"/>
  <c r="C64" i="177"/>
  <c r="O62" i="177"/>
  <c r="O61" i="177"/>
  <c r="M60" i="177"/>
  <c r="L60" i="177"/>
  <c r="K60" i="177"/>
  <c r="J60" i="177"/>
  <c r="I60" i="177"/>
  <c r="H60" i="177"/>
  <c r="G60" i="177"/>
  <c r="F60" i="177"/>
  <c r="D60" i="177"/>
  <c r="C60" i="177"/>
  <c r="O58" i="177"/>
  <c r="O57" i="177"/>
  <c r="M56" i="177"/>
  <c r="L56" i="177"/>
  <c r="K56" i="177"/>
  <c r="J56" i="177"/>
  <c r="I56" i="177"/>
  <c r="H56" i="177"/>
  <c r="G56" i="177"/>
  <c r="F56" i="177"/>
  <c r="E56" i="177"/>
  <c r="D56" i="177"/>
  <c r="C56" i="177"/>
  <c r="O54" i="177"/>
  <c r="O53" i="177"/>
  <c r="O52" i="177"/>
  <c r="O51" i="177"/>
  <c r="M50" i="177"/>
  <c r="L50" i="177"/>
  <c r="K50" i="177"/>
  <c r="J50" i="177"/>
  <c r="I50" i="177"/>
  <c r="H50" i="177"/>
  <c r="G50" i="177"/>
  <c r="E50" i="177"/>
  <c r="D50" i="177"/>
  <c r="C50" i="177"/>
  <c r="O47" i="177"/>
  <c r="O46" i="177"/>
  <c r="O45" i="177"/>
  <c r="O44" i="177"/>
  <c r="O43" i="177"/>
  <c r="O42" i="177"/>
  <c r="O41" i="177"/>
  <c r="O40" i="177"/>
  <c r="M39" i="177"/>
  <c r="L39" i="177"/>
  <c r="K39" i="177"/>
  <c r="J39" i="177"/>
  <c r="I39" i="177"/>
  <c r="H39" i="177"/>
  <c r="G39" i="177"/>
  <c r="F39" i="177"/>
  <c r="E39" i="177"/>
  <c r="C39" i="177"/>
  <c r="O37" i="177"/>
  <c r="O36" i="177"/>
  <c r="O35" i="177"/>
  <c r="O34" i="177"/>
  <c r="K29" i="177"/>
  <c r="G30" i="177"/>
  <c r="G29" i="177" s="1"/>
  <c r="O31" i="177"/>
  <c r="M30" i="177"/>
  <c r="M29" i="177" s="1"/>
  <c r="J30" i="177"/>
  <c r="J29" i="177" s="1"/>
  <c r="I30" i="177"/>
  <c r="I29" i="177" s="1"/>
  <c r="F30" i="177"/>
  <c r="F29" i="177" s="1"/>
  <c r="E30" i="177"/>
  <c r="E29" i="177" s="1"/>
  <c r="O26" i="177"/>
  <c r="O25" i="177"/>
  <c r="O24" i="177"/>
  <c r="O23" i="177"/>
  <c r="O22" i="177"/>
  <c r="O21" i="177"/>
  <c r="O20" i="177"/>
  <c r="M19" i="177"/>
  <c r="L19" i="177"/>
  <c r="K19" i="177"/>
  <c r="J19" i="177"/>
  <c r="I19" i="177"/>
  <c r="H19" i="177"/>
  <c r="G19" i="177"/>
  <c r="F19" i="177"/>
  <c r="E19" i="177"/>
  <c r="D19" i="177"/>
  <c r="C19" i="177"/>
  <c r="O17" i="177"/>
  <c r="O16" i="177"/>
  <c r="O15" i="177"/>
  <c r="O14" i="177"/>
  <c r="O13" i="177"/>
  <c r="M12" i="177"/>
  <c r="L12" i="177"/>
  <c r="K12" i="177"/>
  <c r="J12" i="177"/>
  <c r="H12" i="177"/>
  <c r="G12" i="177"/>
  <c r="F12" i="177"/>
  <c r="E12" i="177"/>
  <c r="D12" i="177"/>
  <c r="C12" i="177"/>
  <c r="O33" i="177"/>
  <c r="D30" i="177"/>
  <c r="D29" i="177" s="1"/>
  <c r="H30" i="177"/>
  <c r="L30" i="177"/>
  <c r="L29" i="177" s="1"/>
  <c r="C30" i="177"/>
  <c r="C29" i="177" s="1"/>
  <c r="O56" i="177" l="1"/>
  <c r="O30" i="177"/>
  <c r="H29" i="177"/>
  <c r="O29" i="177" s="1"/>
  <c r="O60" i="177"/>
  <c r="O19" i="177"/>
  <c r="O50" i="177"/>
  <c r="O67" i="177"/>
  <c r="O12" i="177"/>
  <c r="O48" i="177" l="1"/>
  <c r="D39" i="177"/>
  <c r="O39" i="177" l="1"/>
</calcChain>
</file>

<file path=xl/sharedStrings.xml><?xml version="1.0" encoding="utf-8"?>
<sst xmlns="http://schemas.openxmlformats.org/spreadsheetml/2006/main" count="77" uniqueCount="57">
  <si>
    <t>C O N C E P T O</t>
  </si>
  <si>
    <t xml:space="preserve">  </t>
  </si>
  <si>
    <t xml:space="preserve">ARRIBO DE EMBARCACIONES </t>
  </si>
  <si>
    <t>Terminal de Abastecimiento (Off Shore)**</t>
  </si>
  <si>
    <t>Terminal de Usos Múltiples con carga</t>
  </si>
  <si>
    <t>Terminal de Usos Múltiples sin carga</t>
  </si>
  <si>
    <t>Monoboyas (Petroleros)</t>
  </si>
  <si>
    <t>BUQUES OPERADOS</t>
  </si>
  <si>
    <t>Terminal de Usos Múltiples (Carga comercial)</t>
  </si>
  <si>
    <t>Terminal de Usos Múltiples (Sin carga)</t>
  </si>
  <si>
    <t>Terminal de Abastecimiento (Buque tanque)</t>
  </si>
  <si>
    <t>Otros (+)</t>
  </si>
  <si>
    <t xml:space="preserve">MOVIMIENTO DE CARGA </t>
  </si>
  <si>
    <t>Por tipo de trafico (Toneladas)</t>
  </si>
  <si>
    <t>Altura</t>
  </si>
  <si>
    <t xml:space="preserve">      Importación</t>
  </si>
  <si>
    <t xml:space="preserve">      Exportación</t>
  </si>
  <si>
    <t>Cabotaje de entrada (TUM)</t>
  </si>
  <si>
    <t>Cabotaje de salida (TUM)</t>
  </si>
  <si>
    <t>Por tipo de carga (Toneladas)</t>
  </si>
  <si>
    <t>General suelta (Altura TUM)</t>
  </si>
  <si>
    <t>General Suelta (Cabotaje TUM)</t>
  </si>
  <si>
    <t>General Contenerizada (TUM)</t>
  </si>
  <si>
    <t>Granel Agrícola (Altura TUM)</t>
  </si>
  <si>
    <t>Granel Mineral (TUM)</t>
  </si>
  <si>
    <t>Carga General Off Shore (T. Abast.)</t>
  </si>
  <si>
    <t>Fluidos (TUM)</t>
  </si>
  <si>
    <t>Fluidos (T. Abast.)</t>
  </si>
  <si>
    <t>Petróleo y derivados</t>
  </si>
  <si>
    <t>Contenedores (TEUS)</t>
  </si>
  <si>
    <t>Importación</t>
  </si>
  <si>
    <t>Exportación</t>
  </si>
  <si>
    <t>Cabotaje de entrada</t>
  </si>
  <si>
    <t>Cabotaje de salida</t>
  </si>
  <si>
    <t xml:space="preserve">Vehículos automotores </t>
  </si>
  <si>
    <t>Embarque/Desembarque de pasajeros</t>
  </si>
  <si>
    <t>Embarques</t>
  </si>
  <si>
    <t>Desembarques</t>
  </si>
  <si>
    <t>Transbordadores</t>
  </si>
  <si>
    <t>Pasajeros</t>
  </si>
  <si>
    <t>Pasajeros en Cruceros</t>
  </si>
  <si>
    <t>Tránsito</t>
  </si>
  <si>
    <t>Desembarcados</t>
  </si>
  <si>
    <t>Embarcados</t>
  </si>
  <si>
    <t>(+) Se refiere a buques de la Armada de México, Geofísico, Oceanografíco, Sismológicos, taller de Buceo</t>
  </si>
  <si>
    <t xml:space="preserve">     y Draga en operaciones de dragado.</t>
  </si>
  <si>
    <t>(*) Preliminar</t>
  </si>
  <si>
    <t>Terminal de Abastecimiento (Off Shore)</t>
  </si>
  <si>
    <t>Off shore (Terminal de Abastecimiento)</t>
  </si>
  <si>
    <t>Cabotaje (T.Abast. Diesel)</t>
  </si>
  <si>
    <t>ARRIBO DE EMBARCACIONES: Se refiere a la entrada de una embarcación en cualquiera de las terminales (TUM, Terminal de Abastecimiento, fondeo) contabilizando su arribo solo la primera vez que atraque en el muelle, los demas toques al muelle se consideran buques operados.</t>
  </si>
  <si>
    <t>BUQUES OPERADOS: Se refiere a los movimientos de enmienda que realiza una embarcación en su arribo, al pasarse de una terminal a otra (TUM, Terminal de Abastecimiento, fondeo) sin salir del puerto, contabilizando todos los movimientos.</t>
  </si>
  <si>
    <t>Cabotaje (Monoboyas)</t>
  </si>
  <si>
    <t>Terminal MDA 47 S.A.P.I.</t>
  </si>
  <si>
    <t xml:space="preserve"> Acumulado Ene- Dic 2022</t>
  </si>
  <si>
    <t>Serie Mensual de Movimiento Portuario 2023</t>
  </si>
  <si>
    <t xml:space="preserve"> Acumulado Ene- Dic 2023</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</si>
</sst>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 #,##0.00_-;_-* &quot;-&quot;??_-;_-@_-"/>
    <numFmt numFmtId="164" formatCode="_-[$€-2]* #,##0.00_-;\-[$€-2]* #,##0.00_-;_-[$€-2]* &quot;-&quot;??_-"/>
  </numFmts>
  <fonts count="29"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indexed="54"/>
      <name val="Arial"/>
      <family val="2"/>
    </font>
    <font>
      <sz val="10"/>
      <color indexed="9"/>
      <name val="Arial"/>
      <family val="2"/>
    </font>
    <font>
      <sz val="8"/>
      <color indexed="54"/>
      <name val="Arial"/>
      <family val="2"/>
    </font>
    <font>
      <sz val="10"/>
      <color indexed="62"/>
      <name val="Arial"/>
      <family val="2"/>
    </font>
    <font>
      <sz val="10"/>
      <name val="Arial"/>
      <family val="2"/>
    </font>
    <font>
      <sz val="9"/>
      <name val="Microsoft Sans Serif"/>
      <family val="2"/>
    </font>
    <font>
      <b/>
      <sz val="10"/>
      <name val="Times New Roman"/>
      <family val="1"/>
    </font>
    <font>
      <b/>
      <sz val="8"/>
      <color theme="1" tint="0.249977111117893"/>
      <name val="Montserrat"/>
    </font>
    <font>
      <sz val="8"/>
      <color theme="1" tint="0.249977111117893"/>
      <name val="Montserrat"/>
    </font>
    <font>
      <b/>
      <sz val="12"/>
      <name val="Montserrat"/>
    </font>
    <font>
      <b/>
      <sz val="8"/>
      <name val="Montserrat"/>
    </font>
    <font>
      <b/>
      <sz val="8"/>
      <color theme="0"/>
      <name val="Montserrat"/>
    </font>
    <font>
      <sz val="8"/>
      <name val="Montserrat"/>
    </font>
    <font>
      <sz val="10"/>
      <name val="Montserrat"/>
    </font>
    <font>
      <b/>
      <sz val="9"/>
      <color theme="0"/>
      <name val="Montserrat"/>
    </font>
    <font>
      <sz val="8"/>
      <color indexed="62"/>
      <name val="Arial"/>
      <family val="2"/>
    </font>
  </fonts>
  <fills count="3">
    <fill>
      <patternFill patternType="none"/>
    </fill>
    <fill>
      <patternFill patternType="gray125"/>
    </fill>
    <fill>
      <patternFill patternType="solid">
        <fgColor rgb="FF9D2449"/>
        <bgColor indexed="64"/>
      </patternFill>
    </fill>
  </fills>
  <borders count="22">
    <border>
      <left/>
      <right/>
      <top/>
      <bottom/>
      <diagonal/>
    </border>
    <border>
      <left style="medium">
        <color indexed="22"/>
      </left>
      <right style="thin">
        <color indexed="22"/>
      </right>
      <top/>
      <bottom style="thin">
        <color indexed="22"/>
      </bottom>
      <diagonal/>
    </border>
    <border>
      <left style="thin">
        <color indexed="22"/>
      </left>
      <right style="thin">
        <color indexed="22"/>
      </right>
      <top/>
      <bottom style="thin">
        <color indexed="22"/>
      </bottom>
      <diagonal/>
    </border>
    <border>
      <left style="thin">
        <color indexed="22"/>
      </left>
      <right style="medium">
        <color indexed="22"/>
      </right>
      <top/>
      <bottom style="thin">
        <color indexed="22"/>
      </bottom>
      <diagonal/>
    </border>
    <border>
      <left style="medium">
        <color indexed="22"/>
      </left>
      <right style="thin">
        <color indexed="22"/>
      </right>
      <top style="thin">
        <color indexed="22"/>
      </top>
      <bottom style="thin">
        <color indexed="22"/>
      </bottom>
      <diagonal/>
    </border>
    <border>
      <left style="thin">
        <color indexed="22"/>
      </left>
      <right style="thin">
        <color indexed="22"/>
      </right>
      <top style="thin">
        <color indexed="22"/>
      </top>
      <bottom style="thin">
        <color indexed="22"/>
      </bottom>
      <diagonal/>
    </border>
    <border>
      <left style="thin">
        <color indexed="22"/>
      </left>
      <right style="thin">
        <color indexed="22"/>
      </right>
      <top style="thin">
        <color indexed="22"/>
      </top>
      <bottom/>
      <diagonal/>
    </border>
    <border>
      <left style="medium">
        <color indexed="22"/>
      </left>
      <right style="thin">
        <color indexed="22"/>
      </right>
      <top style="thin">
        <color indexed="22"/>
      </top>
      <bottom style="medium">
        <color indexed="22"/>
      </bottom>
      <diagonal/>
    </border>
    <border>
      <left style="medium">
        <color indexed="22"/>
      </left>
      <right style="thin">
        <color indexed="22"/>
      </right>
      <top style="thin">
        <color indexed="22"/>
      </top>
      <bottom/>
      <diagonal/>
    </border>
    <border>
      <left style="thin">
        <color indexed="22"/>
      </left>
      <right style="thin">
        <color indexed="22"/>
      </right>
      <top/>
      <bottom/>
      <diagonal/>
    </border>
    <border>
      <left style="thin">
        <color indexed="22"/>
      </left>
      <right style="thin">
        <color indexed="22"/>
      </right>
      <top style="thin">
        <color indexed="22"/>
      </top>
      <bottom style="medium">
        <color indexed="22"/>
      </bottom>
      <diagonal/>
    </border>
    <border>
      <left style="medium">
        <color theme="1" tint="0.24994659260841701"/>
      </left>
      <right style="medium">
        <color theme="1" tint="0.24994659260841701"/>
      </right>
      <top style="medium">
        <color theme="1" tint="0.24994659260841701"/>
      </top>
      <bottom style="medium">
        <color theme="1" tint="0.24994659260841701"/>
      </bottom>
      <diagonal/>
    </border>
    <border>
      <left style="thin">
        <color theme="1" tint="0.24994659260841701"/>
      </left>
      <right style="thin">
        <color theme="1" tint="0.24994659260841701"/>
      </right>
      <top style="medium">
        <color theme="1" tint="0.24994659260841701"/>
      </top>
      <bottom style="medium">
        <color theme="1" tint="0.24994659260841701"/>
      </bottom>
      <diagonal/>
    </border>
    <border>
      <left style="medium">
        <color theme="1" tint="0.24994659260841701"/>
      </left>
      <right/>
      <top style="medium">
        <color theme="1" tint="0.24994659260841701"/>
      </top>
      <bottom style="medium">
        <color theme="1" tint="0.24994659260841701"/>
      </bottom>
      <diagonal/>
    </border>
    <border>
      <left style="thin">
        <color indexed="22"/>
      </left>
      <right style="thin">
        <color indexed="22"/>
      </right>
      <top style="thin">
        <color indexed="22"/>
      </top>
      <bottom style="thin">
        <color indexed="22"/>
      </bottom>
      <diagonal/>
    </border>
    <border>
      <left style="thin">
        <color indexed="22"/>
      </left>
      <right style="thin">
        <color indexed="22"/>
      </right>
      <top style="thin">
        <color indexed="22"/>
      </top>
      <bottom/>
      <diagonal/>
    </border>
    <border>
      <left style="thin">
        <color indexed="22"/>
      </left>
      <right style="thin">
        <color indexed="22"/>
      </right>
      <top style="thin">
        <color indexed="22"/>
      </top>
      <bottom style="thin">
        <color indexed="22"/>
      </bottom>
      <diagonal/>
    </border>
    <border>
      <left style="thin">
        <color indexed="22"/>
      </left>
      <right style="thin">
        <color indexed="22"/>
      </right>
      <top style="thin">
        <color indexed="22"/>
      </top>
      <bottom/>
      <diagonal/>
    </border>
    <border>
      <left style="thin">
        <color indexed="22"/>
      </left>
      <right style="thin">
        <color indexed="22"/>
      </right>
      <top style="thin">
        <color indexed="22"/>
      </top>
      <bottom style="thin">
        <color indexed="22"/>
      </bottom>
      <diagonal/>
    </border>
    <border>
      <left style="thin">
        <color indexed="22"/>
      </left>
      <right style="thin">
        <color indexed="22"/>
      </right>
      <top style="thin">
        <color indexed="22"/>
      </top>
      <bottom/>
      <diagonal/>
    </border>
    <border>
      <left style="thin">
        <color indexed="22"/>
      </left>
      <right style="thin">
        <color indexed="22"/>
      </right>
      <top style="thin">
        <color indexed="22"/>
      </top>
      <bottom style="medium">
        <color indexed="22"/>
      </bottom>
      <diagonal/>
    </border>
    <border>
      <left style="thin">
        <color indexed="22"/>
      </left>
      <right style="thin">
        <color indexed="22"/>
      </right>
      <top style="thin">
        <color indexed="22"/>
      </top>
      <bottom/>
      <diagonal/>
    </border>
  </borders>
  <cellStyleXfs count="36">
    <xf numFmtId="0" fontId="0" fillId="0" borderId="0"/>
    <xf numFmtId="43" fontId="12" fillId="0" borderId="0" applyFont="0" applyFill="0" applyBorder="0" applyAlignment="0" applyProtection="0"/>
    <xf numFmtId="164" fontId="12"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0" fontId="17" fillId="0" borderId="0"/>
    <xf numFmtId="0" fontId="11" fillId="0" borderId="0"/>
    <xf numFmtId="0" fontId="17" fillId="0" borderId="0"/>
    <xf numFmtId="0" fontId="18" fillId="0" borderId="0"/>
    <xf numFmtId="0" fontId="11" fillId="0" borderId="0"/>
    <xf numFmtId="0" fontId="19" fillId="0" borderId="0"/>
    <xf numFmtId="9" fontId="17" fillId="0" borderId="0" applyFont="0" applyFill="0" applyBorder="0" applyAlignment="0" applyProtection="0"/>
    <xf numFmtId="0" fontId="12" fillId="0" borderId="0"/>
    <xf numFmtId="43" fontId="12" fillId="0" borderId="0" applyFont="0" applyFill="0" applyBorder="0" applyAlignment="0" applyProtection="0"/>
    <xf numFmtId="9" fontId="12" fillId="0" borderId="0" applyFont="0" applyFill="0" applyBorder="0" applyAlignment="0" applyProtection="0"/>
    <xf numFmtId="0" fontId="10" fillId="0" borderId="0"/>
    <xf numFmtId="43" fontId="10" fillId="0" borderId="0" applyFont="0" applyFill="0" applyBorder="0" applyAlignment="0" applyProtection="0"/>
    <xf numFmtId="43" fontId="12" fillId="0" borderId="0" applyFont="0" applyFill="0" applyBorder="0" applyAlignment="0" applyProtection="0"/>
    <xf numFmtId="0" fontId="9" fillId="0" borderId="0"/>
    <xf numFmtId="43" fontId="9" fillId="0" borderId="0" applyFont="0" applyFill="0" applyBorder="0" applyAlignment="0" applyProtection="0"/>
    <xf numFmtId="0" fontId="8" fillId="0" borderId="0"/>
    <xf numFmtId="43" fontId="8" fillId="0" borderId="0" applyFont="0" applyFill="0" applyBorder="0" applyAlignment="0" applyProtection="0"/>
    <xf numFmtId="0" fontId="7" fillId="0" borderId="0"/>
    <xf numFmtId="43" fontId="7" fillId="0" borderId="0" applyFont="0" applyFill="0" applyBorder="0" applyAlignment="0" applyProtection="0"/>
    <xf numFmtId="0" fontId="6" fillId="0" borderId="0"/>
    <xf numFmtId="43" fontId="6" fillId="0" borderId="0" applyFont="0" applyFill="0" applyBorder="0" applyAlignment="0" applyProtection="0"/>
    <xf numFmtId="0" fontId="5" fillId="0" borderId="0"/>
    <xf numFmtId="43" fontId="5" fillId="0" borderId="0" applyFont="0" applyFill="0" applyBorder="0" applyAlignment="0" applyProtection="0"/>
    <xf numFmtId="0" fontId="4" fillId="0" borderId="0"/>
    <xf numFmtId="43" fontId="4" fillId="0" borderId="0" applyFont="0" applyFill="0" applyBorder="0" applyAlignment="0" applyProtection="0"/>
    <xf numFmtId="0" fontId="3" fillId="0" borderId="0"/>
    <xf numFmtId="43" fontId="3" fillId="0" borderId="0" applyFont="0" applyFill="0" applyBorder="0" applyAlignment="0" applyProtection="0"/>
    <xf numFmtId="0" fontId="2" fillId="0" borderId="0"/>
    <xf numFmtId="43" fontId="2" fillId="0" borderId="0" applyFont="0" applyFill="0" applyBorder="0" applyAlignment="0" applyProtection="0"/>
    <xf numFmtId="0" fontId="1" fillId="0" borderId="0"/>
    <xf numFmtId="43" fontId="1" fillId="0" borderId="0" applyFont="0" applyFill="0" applyBorder="0" applyAlignment="0" applyProtection="0"/>
  </cellStyleXfs>
  <cellXfs count="90">
    <xf numFmtId="0" fontId="0" fillId="0" borderId="0" xfId="0"/>
    <xf numFmtId="0" fontId="13" fillId="0" borderId="0" xfId="12" applyFont="1"/>
    <xf numFmtId="0" fontId="13" fillId="0" borderId="0" xfId="12" applyFont="1" applyFill="1"/>
    <xf numFmtId="0" fontId="14" fillId="0" borderId="0" xfId="12" applyFont="1" applyFill="1" applyAlignment="1">
      <alignment horizontal="center" vertical="center"/>
    </xf>
    <xf numFmtId="0" fontId="15" fillId="0" borderId="0" xfId="12" applyFont="1" applyFill="1"/>
    <xf numFmtId="0" fontId="16" fillId="0" borderId="0" xfId="12" applyFont="1" applyFill="1"/>
    <xf numFmtId="3" fontId="13" fillId="0" borderId="0" xfId="12" applyNumberFormat="1" applyFont="1"/>
    <xf numFmtId="0" fontId="21" fillId="0" borderId="1" xfId="12" applyFont="1" applyBorder="1"/>
    <xf numFmtId="0" fontId="21" fillId="0" borderId="2" xfId="12" applyFont="1" applyBorder="1"/>
    <xf numFmtId="0" fontId="21" fillId="0" borderId="2" xfId="12" applyFont="1" applyBorder="1" applyAlignment="1">
      <alignment horizontal="right"/>
    </xf>
    <xf numFmtId="0" fontId="20" fillId="0" borderId="2" xfId="12" applyFont="1" applyBorder="1" applyAlignment="1">
      <alignment horizontal="right"/>
    </xf>
    <xf numFmtId="0" fontId="21" fillId="0" borderId="2" xfId="12" applyFont="1" applyFill="1" applyBorder="1" applyAlignment="1">
      <alignment horizontal="right"/>
    </xf>
    <xf numFmtId="0" fontId="21" fillId="0" borderId="3" xfId="12" applyFont="1" applyBorder="1" applyAlignment="1">
      <alignment horizontal="right"/>
    </xf>
    <xf numFmtId="3" fontId="23" fillId="0" borderId="2" xfId="12" applyNumberFormat="1" applyFont="1" applyFill="1" applyBorder="1" applyAlignment="1">
      <alignment horizontal="right"/>
    </xf>
    <xf numFmtId="0" fontId="23" fillId="0" borderId="1" xfId="12" applyFont="1" applyBorder="1"/>
    <xf numFmtId="0" fontId="25" fillId="0" borderId="5" xfId="12" applyFont="1" applyBorder="1"/>
    <xf numFmtId="3" fontId="25" fillId="0" borderId="2" xfId="12" applyNumberFormat="1" applyFont="1" applyBorder="1" applyAlignment="1">
      <alignment horizontal="right"/>
    </xf>
    <xf numFmtId="3" fontId="25" fillId="0" borderId="2" xfId="12" applyNumberFormat="1" applyFont="1" applyFill="1" applyBorder="1" applyAlignment="1">
      <alignment horizontal="right"/>
    </xf>
    <xf numFmtId="3" fontId="23" fillId="0" borderId="2" xfId="12" applyNumberFormat="1" applyFont="1" applyBorder="1" applyAlignment="1">
      <alignment horizontal="right"/>
    </xf>
    <xf numFmtId="0" fontId="25" fillId="0" borderId="1" xfId="12" applyFont="1" applyBorder="1"/>
    <xf numFmtId="0" fontId="25" fillId="0" borderId="2" xfId="12" applyFont="1" applyBorder="1" applyAlignment="1">
      <alignment horizontal="right"/>
    </xf>
    <xf numFmtId="0" fontId="25" fillId="0" borderId="5" xfId="12" applyFont="1" applyFill="1" applyBorder="1"/>
    <xf numFmtId="0" fontId="25" fillId="0" borderId="2" xfId="12" applyFont="1" applyBorder="1"/>
    <xf numFmtId="0" fontId="25" fillId="0" borderId="2" xfId="12" applyFont="1" applyFill="1" applyBorder="1" applyAlignment="1">
      <alignment horizontal="right"/>
    </xf>
    <xf numFmtId="4" fontId="25" fillId="0" borderId="2" xfId="12" applyNumberFormat="1" applyFont="1" applyBorder="1" applyAlignment="1">
      <alignment horizontal="right"/>
    </xf>
    <xf numFmtId="0" fontId="23" fillId="0" borderId="2" xfId="12" applyFont="1" applyBorder="1" applyAlignment="1">
      <alignment horizontal="right"/>
    </xf>
    <xf numFmtId="0" fontId="25" fillId="0" borderId="4" xfId="12" applyFont="1" applyBorder="1"/>
    <xf numFmtId="0" fontId="23" fillId="0" borderId="5" xfId="12" applyFont="1" applyBorder="1"/>
    <xf numFmtId="4" fontId="23" fillId="0" borderId="5" xfId="12" applyNumberFormat="1" applyFont="1" applyFill="1" applyBorder="1" applyAlignment="1"/>
    <xf numFmtId="4" fontId="23" fillId="0" borderId="2" xfId="1" applyNumberFormat="1" applyFont="1" applyBorder="1" applyAlignment="1">
      <alignment horizontal="right"/>
    </xf>
    <xf numFmtId="4" fontId="23" fillId="0" borderId="5" xfId="12" applyNumberFormat="1" applyFont="1" applyBorder="1" applyAlignment="1"/>
    <xf numFmtId="4" fontId="25" fillId="0" borderId="5" xfId="12" applyNumberFormat="1" applyFont="1" applyBorder="1" applyAlignment="1"/>
    <xf numFmtId="4" fontId="25" fillId="0" borderId="5" xfId="12" applyNumberFormat="1" applyFont="1" applyFill="1" applyBorder="1" applyAlignment="1"/>
    <xf numFmtId="4" fontId="25" fillId="0" borderId="2" xfId="12" applyNumberFormat="1" applyFont="1" applyFill="1" applyBorder="1" applyAlignment="1"/>
    <xf numFmtId="4" fontId="25" fillId="0" borderId="2" xfId="12" applyNumberFormat="1" applyFont="1" applyBorder="1" applyAlignment="1"/>
    <xf numFmtId="0" fontId="25" fillId="0" borderId="2" xfId="12" applyFont="1" applyFill="1" applyBorder="1"/>
    <xf numFmtId="0" fontId="25" fillId="0" borderId="4" xfId="12" applyFont="1" applyFill="1" applyBorder="1"/>
    <xf numFmtId="4" fontId="23" fillId="0" borderId="2" xfId="12" applyNumberFormat="1" applyFont="1" applyFill="1" applyBorder="1" applyAlignment="1">
      <alignment horizontal="right"/>
    </xf>
    <xf numFmtId="4" fontId="23" fillId="0" borderId="5" xfId="12" applyNumberFormat="1" applyFont="1" applyFill="1" applyBorder="1" applyAlignment="1">
      <alignment horizontal="right"/>
    </xf>
    <xf numFmtId="3" fontId="23" fillId="0" borderId="5" xfId="12" applyNumberFormat="1" applyFont="1" applyBorder="1" applyAlignment="1">
      <alignment horizontal="right"/>
    </xf>
    <xf numFmtId="3" fontId="23" fillId="0" borderId="5" xfId="12" applyNumberFormat="1" applyFont="1" applyFill="1" applyBorder="1" applyAlignment="1">
      <alignment horizontal="right"/>
    </xf>
    <xf numFmtId="3" fontId="25" fillId="0" borderId="5" xfId="12" applyNumberFormat="1" applyFont="1" applyBorder="1" applyAlignment="1">
      <alignment horizontal="right"/>
    </xf>
    <xf numFmtId="3" fontId="23" fillId="0" borderId="2" xfId="1" applyNumberFormat="1" applyFont="1" applyBorder="1" applyAlignment="1">
      <alignment horizontal="right"/>
    </xf>
    <xf numFmtId="0" fontId="23" fillId="0" borderId="4" xfId="12" applyFont="1" applyBorder="1"/>
    <xf numFmtId="0" fontId="25" fillId="0" borderId="6" xfId="12" applyFont="1" applyBorder="1" applyAlignment="1">
      <alignment horizontal="right"/>
    </xf>
    <xf numFmtId="0" fontId="25" fillId="0" borderId="6" xfId="12" applyFont="1" applyFill="1" applyBorder="1" applyAlignment="1">
      <alignment horizontal="right"/>
    </xf>
    <xf numFmtId="0" fontId="25" fillId="0" borderId="5" xfId="12" applyFont="1" applyBorder="1" applyAlignment="1">
      <alignment horizontal="right"/>
    </xf>
    <xf numFmtId="0" fontId="25" fillId="0" borderId="5" xfId="12" applyFont="1" applyFill="1" applyBorder="1" applyAlignment="1">
      <alignment horizontal="right"/>
    </xf>
    <xf numFmtId="0" fontId="23" fillId="0" borderId="6" xfId="12" applyFont="1" applyBorder="1" applyAlignment="1">
      <alignment horizontal="right"/>
    </xf>
    <xf numFmtId="0" fontId="23" fillId="0" borderId="6" xfId="12" applyFont="1" applyFill="1" applyBorder="1" applyAlignment="1">
      <alignment horizontal="right"/>
    </xf>
    <xf numFmtId="0" fontId="25" fillId="0" borderId="7" xfId="12" applyFont="1" applyBorder="1"/>
    <xf numFmtId="0" fontId="25" fillId="0" borderId="8" xfId="12" applyFont="1" applyBorder="1"/>
    <xf numFmtId="0" fontId="25" fillId="0" borderId="9" xfId="12" applyFont="1" applyBorder="1"/>
    <xf numFmtId="0" fontId="25" fillId="0" borderId="9" xfId="12" applyFont="1" applyBorder="1" applyAlignment="1">
      <alignment horizontal="right"/>
    </xf>
    <xf numFmtId="0" fontId="25" fillId="0" borderId="9" xfId="12" applyFont="1" applyFill="1" applyBorder="1" applyAlignment="1">
      <alignment horizontal="right"/>
    </xf>
    <xf numFmtId="3" fontId="23" fillId="0" borderId="9" xfId="12" applyNumberFormat="1" applyFont="1" applyBorder="1" applyAlignment="1">
      <alignment horizontal="right"/>
    </xf>
    <xf numFmtId="0" fontId="23" fillId="0" borderId="5" xfId="12" applyFont="1" applyBorder="1" applyAlignment="1">
      <alignment horizontal="right"/>
    </xf>
    <xf numFmtId="0" fontId="23" fillId="0" borderId="8" xfId="12" applyFont="1" applyBorder="1"/>
    <xf numFmtId="0" fontId="25" fillId="0" borderId="6" xfId="12" applyFont="1" applyBorder="1"/>
    <xf numFmtId="0" fontId="25" fillId="0" borderId="10" xfId="12" applyFont="1" applyBorder="1"/>
    <xf numFmtId="0" fontId="25" fillId="0" borderId="10" xfId="12" applyFont="1" applyBorder="1" applyAlignment="1">
      <alignment horizontal="right"/>
    </xf>
    <xf numFmtId="0" fontId="23" fillId="0" borderId="10" xfId="12" applyFont="1" applyBorder="1" applyAlignment="1">
      <alignment horizontal="right"/>
    </xf>
    <xf numFmtId="0" fontId="26" fillId="0" borderId="0" xfId="12" applyFont="1" applyAlignment="1">
      <alignment wrapText="1"/>
    </xf>
    <xf numFmtId="0" fontId="26" fillId="0" borderId="0" xfId="12" applyFont="1"/>
    <xf numFmtId="0" fontId="25" fillId="0" borderId="0" xfId="12" applyFont="1"/>
    <xf numFmtId="0" fontId="26" fillId="0" borderId="0" xfId="12" applyFont="1" applyFill="1"/>
    <xf numFmtId="4" fontId="28" fillId="0" borderId="2" xfId="0" applyNumberFormat="1" applyFont="1" applyFill="1" applyBorder="1" applyAlignment="1"/>
    <xf numFmtId="0" fontId="23" fillId="0" borderId="5" xfId="12" applyFont="1" applyFill="1" applyBorder="1"/>
    <xf numFmtId="3" fontId="25" fillId="0" borderId="2" xfId="12" applyNumberFormat="1" applyFont="1" applyFill="1" applyBorder="1" applyAlignment="1"/>
    <xf numFmtId="17" fontId="27" fillId="2" borderId="12" xfId="12" applyNumberFormat="1" applyFont="1" applyFill="1" applyBorder="1" applyAlignment="1">
      <alignment horizontal="center" vertical="center"/>
    </xf>
    <xf numFmtId="0" fontId="24" fillId="2" borderId="12" xfId="12" applyFont="1" applyFill="1" applyBorder="1" applyAlignment="1">
      <alignment horizontal="center" vertical="center" wrapText="1"/>
    </xf>
    <xf numFmtId="0" fontId="25" fillId="0" borderId="1" xfId="12" applyFont="1" applyFill="1" applyBorder="1"/>
    <xf numFmtId="4" fontId="25" fillId="0" borderId="2" xfId="12" applyNumberFormat="1" applyFont="1" applyFill="1" applyBorder="1" applyAlignment="1">
      <alignment horizontal="right"/>
    </xf>
    <xf numFmtId="4" fontId="25" fillId="0" borderId="14" xfId="12" applyNumberFormat="1" applyFont="1" applyFill="1" applyBorder="1" applyAlignment="1"/>
    <xf numFmtId="0" fontId="25" fillId="0" borderId="15" xfId="12" applyFont="1" applyFill="1" applyBorder="1" applyAlignment="1">
      <alignment horizontal="right"/>
    </xf>
    <xf numFmtId="4" fontId="25" fillId="0" borderId="16" xfId="12" applyNumberFormat="1" applyFont="1" applyFill="1" applyBorder="1" applyAlignment="1"/>
    <xf numFmtId="0" fontId="25" fillId="0" borderId="17" xfId="12" applyFont="1" applyFill="1" applyBorder="1" applyAlignment="1">
      <alignment horizontal="right"/>
    </xf>
    <xf numFmtId="0" fontId="25" fillId="0" borderId="17" xfId="12" applyFont="1" applyBorder="1" applyAlignment="1">
      <alignment horizontal="right"/>
    </xf>
    <xf numFmtId="4" fontId="25" fillId="0" borderId="18" xfId="12" applyNumberFormat="1" applyFont="1" applyFill="1" applyBorder="1" applyAlignment="1"/>
    <xf numFmtId="0" fontId="25" fillId="0" borderId="19" xfId="12" applyFont="1" applyFill="1" applyBorder="1" applyAlignment="1">
      <alignment horizontal="right"/>
    </xf>
    <xf numFmtId="0" fontId="25" fillId="0" borderId="19" xfId="12" applyFont="1" applyBorder="1" applyAlignment="1">
      <alignment horizontal="right"/>
    </xf>
    <xf numFmtId="0" fontId="25" fillId="0" borderId="20" xfId="12" applyFont="1" applyBorder="1" applyAlignment="1">
      <alignment horizontal="right"/>
    </xf>
    <xf numFmtId="0" fontId="25" fillId="0" borderId="21" xfId="12" applyFont="1" applyFill="1" applyBorder="1" applyAlignment="1">
      <alignment horizontal="right"/>
    </xf>
    <xf numFmtId="0" fontId="22" fillId="0" borderId="0" xfId="12" applyFont="1" applyAlignment="1">
      <alignment horizontal="center"/>
    </xf>
    <xf numFmtId="0" fontId="23" fillId="0" borderId="4" xfId="12" applyFont="1" applyBorder="1"/>
    <xf numFmtId="0" fontId="23" fillId="0" borderId="5" xfId="12" applyFont="1" applyBorder="1"/>
    <xf numFmtId="0" fontId="27" fillId="2" borderId="11" xfId="12" applyFont="1" applyFill="1" applyBorder="1" applyAlignment="1">
      <alignment horizontal="center" vertical="center"/>
    </xf>
    <xf numFmtId="0" fontId="27" fillId="2" borderId="13" xfId="12" applyFont="1" applyFill="1" applyBorder="1" applyAlignment="1">
      <alignment horizontal="center" vertical="center"/>
    </xf>
    <xf numFmtId="0" fontId="23" fillId="0" borderId="4" xfId="12" applyFont="1" applyFill="1" applyBorder="1"/>
    <xf numFmtId="0" fontId="23" fillId="0" borderId="5" xfId="12" applyFont="1" applyFill="1" applyBorder="1"/>
  </cellXfs>
  <cellStyles count="36">
    <cellStyle name="Euro" xfId="2"/>
    <cellStyle name="Millares" xfId="1" builtinId="3"/>
    <cellStyle name="Millares 10" xfId="29"/>
    <cellStyle name="Millares 11" xfId="31"/>
    <cellStyle name="Millares 12" xfId="33"/>
    <cellStyle name="Millares 13" xfId="35"/>
    <cellStyle name="Millares 2" xfId="3"/>
    <cellStyle name="Millares 2 2" xfId="13"/>
    <cellStyle name="Millares 3" xfId="4"/>
    <cellStyle name="Millares 4" xfId="16"/>
    <cellStyle name="Millares 4 2" xfId="17"/>
    <cellStyle name="Millares 5" xfId="19"/>
    <cellStyle name="Millares 6" xfId="21"/>
    <cellStyle name="Millares 7" xfId="23"/>
    <cellStyle name="Millares 8" xfId="25"/>
    <cellStyle name="Millares 9" xfId="27"/>
    <cellStyle name="Normal" xfId="0" builtinId="0"/>
    <cellStyle name="Normal 10" xfId="22"/>
    <cellStyle name="Normal 11" xfId="24"/>
    <cellStyle name="Normal 12" xfId="26"/>
    <cellStyle name="Normal 13" xfId="28"/>
    <cellStyle name="Normal 14" xfId="30"/>
    <cellStyle name="Normal 15" xfId="32"/>
    <cellStyle name="Normal 16" xfId="34"/>
    <cellStyle name="Normal 2" xfId="5"/>
    <cellStyle name="Normal 2 2" xfId="6"/>
    <cellStyle name="Normal 3" xfId="7"/>
    <cellStyle name="Normal 3 2" xfId="8"/>
    <cellStyle name="Normal 4" xfId="9"/>
    <cellStyle name="Normal 5" xfId="10"/>
    <cellStyle name="Normal 6" xfId="12"/>
    <cellStyle name="Normal 7" xfId="15"/>
    <cellStyle name="Normal 8" xfId="18"/>
    <cellStyle name="Normal 9" xfId="20"/>
    <cellStyle name="Porcentaje 2" xfId="14"/>
    <cellStyle name="Porcentual 2" xfId="11"/>
  </cellStyles>
  <dxfs count="0"/>
  <tableStyles count="0" defaultTableStyle="TableStyleMedium9" defaultPivotStyle="PivotStyleLight16"/>
  <colors>
    <mruColors>
      <color rgb="FF9D2449"/>
      <color rgb="FF800000"/>
      <color rgb="FFB38E5D"/>
      <color rgb="FF621132"/>
      <color rgb="FF33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28575</xdr:colOff>
      <xdr:row>33</xdr:row>
      <xdr:rowOff>0</xdr:rowOff>
    </xdr:from>
    <xdr:to>
      <xdr:col>2</xdr:col>
      <xdr:colOff>208575</xdr:colOff>
      <xdr:row>34</xdr:row>
      <xdr:rowOff>18075</xdr:rowOff>
    </xdr:to>
    <xdr:sp macro="" textlink="">
      <xdr:nvSpPr>
        <xdr:cNvPr id="4" name="CuadroTexto 3"/>
        <xdr:cNvSpPr txBox="1"/>
      </xdr:nvSpPr>
      <xdr:spPr>
        <a:xfrm>
          <a:off x="2533650" y="5600700"/>
          <a:ext cx="180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800">
              <a:latin typeface="Montserrat" panose="00000500000000000000" pitchFamily="2" charset="0"/>
            </a:rPr>
            <a:t>*</a:t>
          </a:r>
        </a:p>
        <a:p>
          <a:pPr algn="ctr"/>
          <a:endParaRPr lang="es-MX" sz="1000">
            <a:latin typeface="Montserrat" panose="00000500000000000000" pitchFamily="2" charset="0"/>
          </a:endParaRPr>
        </a:p>
      </xdr:txBody>
    </xdr:sp>
    <xdr:clientData/>
  </xdr:twoCellAnchor>
  <xdr:twoCellAnchor>
    <xdr:from>
      <xdr:col>2</xdr:col>
      <xdr:colOff>47625</xdr:colOff>
      <xdr:row>43</xdr:row>
      <xdr:rowOff>152400</xdr:rowOff>
    </xdr:from>
    <xdr:to>
      <xdr:col>2</xdr:col>
      <xdr:colOff>227625</xdr:colOff>
      <xdr:row>45</xdr:row>
      <xdr:rowOff>8550</xdr:rowOff>
    </xdr:to>
    <xdr:sp macro="" textlink="">
      <xdr:nvSpPr>
        <xdr:cNvPr id="29" name="CuadroTexto 28"/>
        <xdr:cNvSpPr txBox="1"/>
      </xdr:nvSpPr>
      <xdr:spPr>
        <a:xfrm>
          <a:off x="10810875" y="7372350"/>
          <a:ext cx="180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800">
              <a:latin typeface="Montserrat" panose="00000500000000000000" pitchFamily="2" charset="0"/>
            </a:rPr>
            <a:t>*</a:t>
          </a:r>
        </a:p>
        <a:p>
          <a:pPr algn="ctr"/>
          <a:endParaRPr lang="es-MX" sz="1000">
            <a:latin typeface="Montserrat" panose="00000500000000000000" pitchFamily="2" charset="0"/>
          </a:endParaRPr>
        </a:p>
      </xdr:txBody>
    </xdr:sp>
    <xdr:clientData/>
  </xdr:twoCellAnchor>
  <xdr:twoCellAnchor editAs="oneCell">
    <xdr:from>
      <xdr:col>0</xdr:col>
      <xdr:colOff>28575</xdr:colOff>
      <xdr:row>0</xdr:row>
      <xdr:rowOff>28574</xdr:rowOff>
    </xdr:from>
    <xdr:to>
      <xdr:col>6</xdr:col>
      <xdr:colOff>257175</xdr:colOff>
      <xdr:row>5</xdr:row>
      <xdr:rowOff>9524</xdr:rowOff>
    </xdr:to>
    <xdr:pic>
      <xdr:nvPicPr>
        <xdr:cNvPr id="15" name="Imagen 14"/>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8113" r="3664" b="21736"/>
        <a:stretch/>
      </xdr:blipFill>
      <xdr:spPr bwMode="auto">
        <a:xfrm>
          <a:off x="28575" y="28574"/>
          <a:ext cx="5743575" cy="790575"/>
        </a:xfrm>
        <a:prstGeom prst="rect">
          <a:avLst/>
        </a:prstGeom>
        <a:noFill/>
        <a:ln>
          <a:noFill/>
        </a:ln>
        <a:extLst>
          <a:ext uri="{53640926-AAD7-44D8-BBD7-CCE9431645EC}">
            <a14:shadowObscured xmlns:a14="http://schemas.microsoft.com/office/drawing/2010/main"/>
          </a:ext>
        </a:extLst>
      </xdr:spPr>
    </xdr:pic>
    <xdr:clientData/>
  </xdr:twoCellAnchor>
  <xdr:twoCellAnchor>
    <xdr:from>
      <xdr:col>3</xdr:col>
      <xdr:colOff>28575</xdr:colOff>
      <xdr:row>33</xdr:row>
      <xdr:rowOff>0</xdr:rowOff>
    </xdr:from>
    <xdr:to>
      <xdr:col>3</xdr:col>
      <xdr:colOff>208575</xdr:colOff>
      <xdr:row>34</xdr:row>
      <xdr:rowOff>18075</xdr:rowOff>
    </xdr:to>
    <xdr:sp macro="" textlink="">
      <xdr:nvSpPr>
        <xdr:cNvPr id="5" name="CuadroTexto 4"/>
        <xdr:cNvSpPr txBox="1"/>
      </xdr:nvSpPr>
      <xdr:spPr>
        <a:xfrm>
          <a:off x="3286125" y="5600700"/>
          <a:ext cx="180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800">
              <a:latin typeface="Montserrat" panose="00000500000000000000" pitchFamily="2" charset="0"/>
            </a:rPr>
            <a:t>*</a:t>
          </a:r>
        </a:p>
        <a:p>
          <a:pPr algn="ctr"/>
          <a:endParaRPr lang="es-MX" sz="1000">
            <a:latin typeface="Montserrat" panose="00000500000000000000" pitchFamily="2" charset="0"/>
          </a:endParaRPr>
        </a:p>
      </xdr:txBody>
    </xdr:sp>
    <xdr:clientData/>
  </xdr:twoCellAnchor>
  <xdr:twoCellAnchor>
    <xdr:from>
      <xdr:col>3</xdr:col>
      <xdr:colOff>47625</xdr:colOff>
      <xdr:row>43</xdr:row>
      <xdr:rowOff>152400</xdr:rowOff>
    </xdr:from>
    <xdr:to>
      <xdr:col>3</xdr:col>
      <xdr:colOff>227625</xdr:colOff>
      <xdr:row>45</xdr:row>
      <xdr:rowOff>8550</xdr:rowOff>
    </xdr:to>
    <xdr:sp macro="" textlink="">
      <xdr:nvSpPr>
        <xdr:cNvPr id="6" name="CuadroTexto 5"/>
        <xdr:cNvSpPr txBox="1"/>
      </xdr:nvSpPr>
      <xdr:spPr>
        <a:xfrm>
          <a:off x="3305175" y="7372350"/>
          <a:ext cx="180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800">
              <a:latin typeface="Montserrat" panose="00000500000000000000" pitchFamily="2" charset="0"/>
            </a:rPr>
            <a:t>*</a:t>
          </a:r>
        </a:p>
        <a:p>
          <a:pPr algn="ctr"/>
          <a:endParaRPr lang="es-MX" sz="1000">
            <a:latin typeface="Montserrat" panose="00000500000000000000" pitchFamily="2" charset="0"/>
          </a:endParaRPr>
        </a:p>
      </xdr:txBody>
    </xdr:sp>
    <xdr:clientData/>
  </xdr:twoCellAnchor>
  <xdr:twoCellAnchor>
    <xdr:from>
      <xdr:col>4</xdr:col>
      <xdr:colOff>0</xdr:colOff>
      <xdr:row>33</xdr:row>
      <xdr:rowOff>0</xdr:rowOff>
    </xdr:from>
    <xdr:to>
      <xdr:col>4</xdr:col>
      <xdr:colOff>180000</xdr:colOff>
      <xdr:row>34</xdr:row>
      <xdr:rowOff>18075</xdr:rowOff>
    </xdr:to>
    <xdr:sp macro="" textlink="">
      <xdr:nvSpPr>
        <xdr:cNvPr id="7" name="CuadroTexto 6"/>
        <xdr:cNvSpPr txBox="1"/>
      </xdr:nvSpPr>
      <xdr:spPr>
        <a:xfrm>
          <a:off x="4010025" y="5600700"/>
          <a:ext cx="180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800">
              <a:latin typeface="Montserrat" panose="00000500000000000000" pitchFamily="2" charset="0"/>
            </a:rPr>
            <a:t>*</a:t>
          </a:r>
        </a:p>
        <a:p>
          <a:pPr algn="ctr"/>
          <a:endParaRPr lang="es-MX" sz="1000">
            <a:latin typeface="Montserrat" panose="00000500000000000000" pitchFamily="2" charset="0"/>
          </a:endParaRPr>
        </a:p>
      </xdr:txBody>
    </xdr:sp>
    <xdr:clientData/>
  </xdr:twoCellAnchor>
  <xdr:twoCellAnchor>
    <xdr:from>
      <xdr:col>4</xdr:col>
      <xdr:colOff>47625</xdr:colOff>
      <xdr:row>43</xdr:row>
      <xdr:rowOff>152400</xdr:rowOff>
    </xdr:from>
    <xdr:to>
      <xdr:col>4</xdr:col>
      <xdr:colOff>227625</xdr:colOff>
      <xdr:row>45</xdr:row>
      <xdr:rowOff>8550</xdr:rowOff>
    </xdr:to>
    <xdr:sp macro="" textlink="">
      <xdr:nvSpPr>
        <xdr:cNvPr id="8" name="CuadroTexto 7"/>
        <xdr:cNvSpPr txBox="1"/>
      </xdr:nvSpPr>
      <xdr:spPr>
        <a:xfrm>
          <a:off x="4057650" y="7372350"/>
          <a:ext cx="180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800">
              <a:latin typeface="Montserrat" panose="00000500000000000000" pitchFamily="2" charset="0"/>
            </a:rPr>
            <a:t>*</a:t>
          </a:r>
        </a:p>
        <a:p>
          <a:pPr algn="ctr"/>
          <a:endParaRPr lang="es-MX" sz="1000">
            <a:latin typeface="Montserrat" panose="00000500000000000000" pitchFamily="2" charset="0"/>
          </a:endParaRPr>
        </a:p>
      </xdr:txBody>
    </xdr:sp>
    <xdr:clientData/>
  </xdr:twoCellAnchor>
  <xdr:twoCellAnchor>
    <xdr:from>
      <xdr:col>5</xdr:col>
      <xdr:colOff>0</xdr:colOff>
      <xdr:row>33</xdr:row>
      <xdr:rowOff>0</xdr:rowOff>
    </xdr:from>
    <xdr:to>
      <xdr:col>5</xdr:col>
      <xdr:colOff>180000</xdr:colOff>
      <xdr:row>34</xdr:row>
      <xdr:rowOff>18075</xdr:rowOff>
    </xdr:to>
    <xdr:sp macro="" textlink="">
      <xdr:nvSpPr>
        <xdr:cNvPr id="9" name="CuadroTexto 8"/>
        <xdr:cNvSpPr txBox="1"/>
      </xdr:nvSpPr>
      <xdr:spPr>
        <a:xfrm>
          <a:off x="4762500" y="5600700"/>
          <a:ext cx="180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800">
              <a:latin typeface="Montserrat" panose="00000500000000000000" pitchFamily="2" charset="0"/>
            </a:rPr>
            <a:t>*</a:t>
          </a:r>
        </a:p>
        <a:p>
          <a:pPr algn="ctr"/>
          <a:endParaRPr lang="es-MX" sz="1000">
            <a:latin typeface="Montserrat" panose="00000500000000000000" pitchFamily="2" charset="0"/>
          </a:endParaRPr>
        </a:p>
      </xdr:txBody>
    </xdr:sp>
    <xdr:clientData/>
  </xdr:twoCellAnchor>
  <xdr:twoCellAnchor>
    <xdr:from>
      <xdr:col>5</xdr:col>
      <xdr:colOff>47625</xdr:colOff>
      <xdr:row>43</xdr:row>
      <xdr:rowOff>152400</xdr:rowOff>
    </xdr:from>
    <xdr:to>
      <xdr:col>5</xdr:col>
      <xdr:colOff>227625</xdr:colOff>
      <xdr:row>45</xdr:row>
      <xdr:rowOff>8550</xdr:rowOff>
    </xdr:to>
    <xdr:sp macro="" textlink="">
      <xdr:nvSpPr>
        <xdr:cNvPr id="12" name="CuadroTexto 11"/>
        <xdr:cNvSpPr txBox="1"/>
      </xdr:nvSpPr>
      <xdr:spPr>
        <a:xfrm>
          <a:off x="4810125" y="7372350"/>
          <a:ext cx="180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800">
              <a:latin typeface="Montserrat" panose="00000500000000000000" pitchFamily="2" charset="0"/>
            </a:rPr>
            <a:t>*</a:t>
          </a:r>
        </a:p>
        <a:p>
          <a:pPr algn="ctr"/>
          <a:endParaRPr lang="es-MX" sz="1000">
            <a:latin typeface="Montserrat" panose="00000500000000000000" pitchFamily="2" charset="0"/>
          </a:endParaRPr>
        </a:p>
      </xdr:txBody>
    </xdr:sp>
    <xdr:clientData/>
  </xdr:twoCellAnchor>
  <xdr:twoCellAnchor>
    <xdr:from>
      <xdr:col>6</xdr:col>
      <xdr:colOff>0</xdr:colOff>
      <xdr:row>33</xdr:row>
      <xdr:rowOff>0</xdr:rowOff>
    </xdr:from>
    <xdr:to>
      <xdr:col>6</xdr:col>
      <xdr:colOff>180000</xdr:colOff>
      <xdr:row>34</xdr:row>
      <xdr:rowOff>18075</xdr:rowOff>
    </xdr:to>
    <xdr:sp macro="" textlink="">
      <xdr:nvSpPr>
        <xdr:cNvPr id="13" name="CuadroTexto 12"/>
        <xdr:cNvSpPr txBox="1"/>
      </xdr:nvSpPr>
      <xdr:spPr>
        <a:xfrm>
          <a:off x="5514975" y="5600700"/>
          <a:ext cx="180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800">
              <a:latin typeface="Montserrat" panose="00000500000000000000" pitchFamily="2" charset="0"/>
            </a:rPr>
            <a:t>*</a:t>
          </a:r>
        </a:p>
        <a:p>
          <a:pPr algn="ctr"/>
          <a:endParaRPr lang="es-MX" sz="1000">
            <a:latin typeface="Montserrat" panose="00000500000000000000" pitchFamily="2" charset="0"/>
          </a:endParaRPr>
        </a:p>
      </xdr:txBody>
    </xdr:sp>
    <xdr:clientData/>
  </xdr:twoCellAnchor>
  <xdr:twoCellAnchor>
    <xdr:from>
      <xdr:col>6</xdr:col>
      <xdr:colOff>47625</xdr:colOff>
      <xdr:row>43</xdr:row>
      <xdr:rowOff>152400</xdr:rowOff>
    </xdr:from>
    <xdr:to>
      <xdr:col>6</xdr:col>
      <xdr:colOff>227625</xdr:colOff>
      <xdr:row>45</xdr:row>
      <xdr:rowOff>8550</xdr:rowOff>
    </xdr:to>
    <xdr:sp macro="" textlink="">
      <xdr:nvSpPr>
        <xdr:cNvPr id="14" name="CuadroTexto 13"/>
        <xdr:cNvSpPr txBox="1"/>
      </xdr:nvSpPr>
      <xdr:spPr>
        <a:xfrm>
          <a:off x="5562600" y="7372350"/>
          <a:ext cx="180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800">
              <a:latin typeface="Montserrat" panose="00000500000000000000" pitchFamily="2" charset="0"/>
            </a:rPr>
            <a:t>*</a:t>
          </a:r>
        </a:p>
        <a:p>
          <a:pPr algn="ctr"/>
          <a:endParaRPr lang="es-MX" sz="1000">
            <a:latin typeface="Montserrat" panose="00000500000000000000" pitchFamily="2" charset="0"/>
          </a:endParaRPr>
        </a:p>
      </xdr:txBody>
    </xdr:sp>
    <xdr:clientData/>
  </xdr:twoCellAnchor>
  <xdr:twoCellAnchor>
    <xdr:from>
      <xdr:col>7</xdr:col>
      <xdr:colOff>0</xdr:colOff>
      <xdr:row>33</xdr:row>
      <xdr:rowOff>0</xdr:rowOff>
    </xdr:from>
    <xdr:to>
      <xdr:col>7</xdr:col>
      <xdr:colOff>180000</xdr:colOff>
      <xdr:row>34</xdr:row>
      <xdr:rowOff>18075</xdr:rowOff>
    </xdr:to>
    <xdr:sp macro="" textlink="">
      <xdr:nvSpPr>
        <xdr:cNvPr id="16" name="CuadroTexto 15"/>
        <xdr:cNvSpPr txBox="1"/>
      </xdr:nvSpPr>
      <xdr:spPr>
        <a:xfrm>
          <a:off x="6267450" y="5600700"/>
          <a:ext cx="180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800">
              <a:latin typeface="Montserrat" panose="00000500000000000000" pitchFamily="2" charset="0"/>
            </a:rPr>
            <a:t>*</a:t>
          </a:r>
        </a:p>
        <a:p>
          <a:pPr algn="ctr"/>
          <a:endParaRPr lang="es-MX" sz="1000">
            <a:latin typeface="Montserrat" panose="00000500000000000000" pitchFamily="2" charset="0"/>
          </a:endParaRPr>
        </a:p>
      </xdr:txBody>
    </xdr:sp>
    <xdr:clientData/>
  </xdr:twoCellAnchor>
  <xdr:twoCellAnchor>
    <xdr:from>
      <xdr:col>7</xdr:col>
      <xdr:colOff>47625</xdr:colOff>
      <xdr:row>43</xdr:row>
      <xdr:rowOff>152400</xdr:rowOff>
    </xdr:from>
    <xdr:to>
      <xdr:col>7</xdr:col>
      <xdr:colOff>227625</xdr:colOff>
      <xdr:row>45</xdr:row>
      <xdr:rowOff>8550</xdr:rowOff>
    </xdr:to>
    <xdr:sp macro="" textlink="">
      <xdr:nvSpPr>
        <xdr:cNvPr id="17" name="CuadroTexto 16"/>
        <xdr:cNvSpPr txBox="1"/>
      </xdr:nvSpPr>
      <xdr:spPr>
        <a:xfrm>
          <a:off x="6315075" y="7372350"/>
          <a:ext cx="180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800">
              <a:latin typeface="Montserrat" panose="00000500000000000000" pitchFamily="2" charset="0"/>
            </a:rPr>
            <a:t>*</a:t>
          </a:r>
        </a:p>
        <a:p>
          <a:pPr algn="ctr"/>
          <a:endParaRPr lang="es-MX" sz="1000">
            <a:latin typeface="Montserrat" panose="00000500000000000000" pitchFamily="2" charset="0"/>
          </a:endParaRPr>
        </a:p>
      </xdr:txBody>
    </xdr:sp>
    <xdr:clientData/>
  </xdr:twoCellAnchor>
  <xdr:twoCellAnchor>
    <xdr:from>
      <xdr:col>8</xdr:col>
      <xdr:colOff>0</xdr:colOff>
      <xdr:row>33</xdr:row>
      <xdr:rowOff>0</xdr:rowOff>
    </xdr:from>
    <xdr:to>
      <xdr:col>8</xdr:col>
      <xdr:colOff>180000</xdr:colOff>
      <xdr:row>34</xdr:row>
      <xdr:rowOff>18075</xdr:rowOff>
    </xdr:to>
    <xdr:sp macro="" textlink="">
      <xdr:nvSpPr>
        <xdr:cNvPr id="18" name="CuadroTexto 17"/>
        <xdr:cNvSpPr txBox="1"/>
      </xdr:nvSpPr>
      <xdr:spPr>
        <a:xfrm>
          <a:off x="7019925" y="5600700"/>
          <a:ext cx="180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800">
              <a:latin typeface="Montserrat" panose="00000500000000000000" pitchFamily="2" charset="0"/>
            </a:rPr>
            <a:t>*</a:t>
          </a:r>
        </a:p>
        <a:p>
          <a:pPr algn="ctr"/>
          <a:endParaRPr lang="es-MX" sz="1000">
            <a:latin typeface="Montserrat" panose="00000500000000000000" pitchFamily="2" charset="0"/>
          </a:endParaRPr>
        </a:p>
      </xdr:txBody>
    </xdr:sp>
    <xdr:clientData/>
  </xdr:twoCellAnchor>
  <xdr:twoCellAnchor>
    <xdr:from>
      <xdr:col>8</xdr:col>
      <xdr:colOff>47625</xdr:colOff>
      <xdr:row>43</xdr:row>
      <xdr:rowOff>152400</xdr:rowOff>
    </xdr:from>
    <xdr:to>
      <xdr:col>8</xdr:col>
      <xdr:colOff>227625</xdr:colOff>
      <xdr:row>45</xdr:row>
      <xdr:rowOff>8550</xdr:rowOff>
    </xdr:to>
    <xdr:sp macro="" textlink="">
      <xdr:nvSpPr>
        <xdr:cNvPr id="20" name="CuadroTexto 19"/>
        <xdr:cNvSpPr txBox="1"/>
      </xdr:nvSpPr>
      <xdr:spPr>
        <a:xfrm>
          <a:off x="7067550" y="7372350"/>
          <a:ext cx="180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800">
              <a:latin typeface="Montserrat" panose="00000500000000000000" pitchFamily="2" charset="0"/>
            </a:rPr>
            <a:t>*</a:t>
          </a:r>
        </a:p>
        <a:p>
          <a:pPr algn="ctr"/>
          <a:endParaRPr lang="es-MX" sz="1000">
            <a:latin typeface="Montserrat" panose="00000500000000000000" pitchFamily="2" charset="0"/>
          </a:endParaRPr>
        </a:p>
      </xdr:txBody>
    </xdr:sp>
    <xdr:clientData/>
  </xdr:twoCellAnchor>
  <xdr:twoCellAnchor>
    <xdr:from>
      <xdr:col>9</xdr:col>
      <xdr:colOff>0</xdr:colOff>
      <xdr:row>33</xdr:row>
      <xdr:rowOff>0</xdr:rowOff>
    </xdr:from>
    <xdr:to>
      <xdr:col>9</xdr:col>
      <xdr:colOff>180000</xdr:colOff>
      <xdr:row>34</xdr:row>
      <xdr:rowOff>18075</xdr:rowOff>
    </xdr:to>
    <xdr:sp macro="" textlink="">
      <xdr:nvSpPr>
        <xdr:cNvPr id="19" name="CuadroTexto 18"/>
        <xdr:cNvSpPr txBox="1"/>
      </xdr:nvSpPr>
      <xdr:spPr>
        <a:xfrm>
          <a:off x="7781925" y="5600700"/>
          <a:ext cx="180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800">
              <a:latin typeface="Montserrat" panose="00000500000000000000" pitchFamily="2" charset="0"/>
            </a:rPr>
            <a:t>*</a:t>
          </a:r>
        </a:p>
        <a:p>
          <a:pPr algn="ctr"/>
          <a:endParaRPr lang="es-MX" sz="1000">
            <a:latin typeface="Montserrat" panose="00000500000000000000" pitchFamily="2" charset="0"/>
          </a:endParaRPr>
        </a:p>
      </xdr:txBody>
    </xdr:sp>
    <xdr:clientData/>
  </xdr:twoCellAnchor>
  <xdr:twoCellAnchor>
    <xdr:from>
      <xdr:col>9</xdr:col>
      <xdr:colOff>47625</xdr:colOff>
      <xdr:row>43</xdr:row>
      <xdr:rowOff>152400</xdr:rowOff>
    </xdr:from>
    <xdr:to>
      <xdr:col>9</xdr:col>
      <xdr:colOff>227625</xdr:colOff>
      <xdr:row>45</xdr:row>
      <xdr:rowOff>8550</xdr:rowOff>
    </xdr:to>
    <xdr:sp macro="" textlink="">
      <xdr:nvSpPr>
        <xdr:cNvPr id="22" name="CuadroTexto 21"/>
        <xdr:cNvSpPr txBox="1"/>
      </xdr:nvSpPr>
      <xdr:spPr>
        <a:xfrm>
          <a:off x="7829550" y="7372350"/>
          <a:ext cx="180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800">
              <a:latin typeface="Montserrat" panose="00000500000000000000" pitchFamily="2" charset="0"/>
            </a:rPr>
            <a:t>*</a:t>
          </a:r>
        </a:p>
        <a:p>
          <a:pPr algn="ctr"/>
          <a:endParaRPr lang="es-MX" sz="1000">
            <a:latin typeface="Montserrat" panose="00000500000000000000" pitchFamily="2" charset="0"/>
          </a:endParaRPr>
        </a:p>
      </xdr:txBody>
    </xdr:sp>
    <xdr:clientData/>
  </xdr:twoCellAnchor>
  <xdr:twoCellAnchor>
    <xdr:from>
      <xdr:col>10</xdr:col>
      <xdr:colOff>0</xdr:colOff>
      <xdr:row>33</xdr:row>
      <xdr:rowOff>0</xdr:rowOff>
    </xdr:from>
    <xdr:to>
      <xdr:col>10</xdr:col>
      <xdr:colOff>180000</xdr:colOff>
      <xdr:row>34</xdr:row>
      <xdr:rowOff>18075</xdr:rowOff>
    </xdr:to>
    <xdr:sp macro="" textlink="">
      <xdr:nvSpPr>
        <xdr:cNvPr id="21" name="CuadroTexto 20"/>
        <xdr:cNvSpPr txBox="1"/>
      </xdr:nvSpPr>
      <xdr:spPr>
        <a:xfrm>
          <a:off x="8534400" y="5600700"/>
          <a:ext cx="180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800">
              <a:latin typeface="Montserrat" panose="00000500000000000000" pitchFamily="2" charset="0"/>
            </a:rPr>
            <a:t>*</a:t>
          </a:r>
        </a:p>
        <a:p>
          <a:pPr algn="ctr"/>
          <a:endParaRPr lang="es-MX" sz="1000">
            <a:latin typeface="Montserrat" panose="00000500000000000000" pitchFamily="2" charset="0"/>
          </a:endParaRPr>
        </a:p>
      </xdr:txBody>
    </xdr:sp>
    <xdr:clientData/>
  </xdr:twoCellAnchor>
  <xdr:twoCellAnchor>
    <xdr:from>
      <xdr:col>10</xdr:col>
      <xdr:colOff>0</xdr:colOff>
      <xdr:row>33</xdr:row>
      <xdr:rowOff>0</xdr:rowOff>
    </xdr:from>
    <xdr:to>
      <xdr:col>10</xdr:col>
      <xdr:colOff>180000</xdr:colOff>
      <xdr:row>34</xdr:row>
      <xdr:rowOff>18075</xdr:rowOff>
    </xdr:to>
    <xdr:sp macro="" textlink="">
      <xdr:nvSpPr>
        <xdr:cNvPr id="23" name="CuadroTexto 22"/>
        <xdr:cNvSpPr txBox="1"/>
      </xdr:nvSpPr>
      <xdr:spPr>
        <a:xfrm>
          <a:off x="8534400" y="5600700"/>
          <a:ext cx="180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800">
              <a:latin typeface="Montserrat" panose="00000500000000000000" pitchFamily="2" charset="0"/>
            </a:rPr>
            <a:t>*</a:t>
          </a:r>
        </a:p>
        <a:p>
          <a:pPr algn="ctr"/>
          <a:endParaRPr lang="es-MX" sz="1000">
            <a:latin typeface="Montserrat" panose="00000500000000000000" pitchFamily="2" charset="0"/>
          </a:endParaRPr>
        </a:p>
      </xdr:txBody>
    </xdr:sp>
    <xdr:clientData/>
  </xdr:twoCellAnchor>
  <xdr:twoCellAnchor>
    <xdr:from>
      <xdr:col>10</xdr:col>
      <xdr:colOff>9525</xdr:colOff>
      <xdr:row>43</xdr:row>
      <xdr:rowOff>142875</xdr:rowOff>
    </xdr:from>
    <xdr:to>
      <xdr:col>10</xdr:col>
      <xdr:colOff>189525</xdr:colOff>
      <xdr:row>44</xdr:row>
      <xdr:rowOff>160950</xdr:rowOff>
    </xdr:to>
    <xdr:sp macro="" textlink="">
      <xdr:nvSpPr>
        <xdr:cNvPr id="24" name="CuadroTexto 23"/>
        <xdr:cNvSpPr txBox="1"/>
      </xdr:nvSpPr>
      <xdr:spPr>
        <a:xfrm>
          <a:off x="8543925" y="7362825"/>
          <a:ext cx="180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800">
              <a:latin typeface="Montserrat" panose="00000500000000000000" pitchFamily="2" charset="0"/>
            </a:rPr>
            <a:t>*</a:t>
          </a:r>
        </a:p>
        <a:p>
          <a:pPr algn="ctr"/>
          <a:endParaRPr lang="es-MX" sz="1000">
            <a:latin typeface="Montserrat" panose="00000500000000000000" pitchFamily="2" charset="0"/>
          </a:endParaRPr>
        </a:p>
      </xdr:txBody>
    </xdr:sp>
    <xdr:clientData/>
  </xdr:twoCellAnchor>
  <xdr:twoCellAnchor>
    <xdr:from>
      <xdr:col>11</xdr:col>
      <xdr:colOff>0</xdr:colOff>
      <xdr:row>33</xdr:row>
      <xdr:rowOff>0</xdr:rowOff>
    </xdr:from>
    <xdr:to>
      <xdr:col>11</xdr:col>
      <xdr:colOff>180000</xdr:colOff>
      <xdr:row>34</xdr:row>
      <xdr:rowOff>18075</xdr:rowOff>
    </xdr:to>
    <xdr:sp macro="" textlink="">
      <xdr:nvSpPr>
        <xdr:cNvPr id="25" name="CuadroTexto 24"/>
        <xdr:cNvSpPr txBox="1"/>
      </xdr:nvSpPr>
      <xdr:spPr>
        <a:xfrm>
          <a:off x="9258300" y="5600700"/>
          <a:ext cx="180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800">
              <a:latin typeface="Montserrat" panose="00000500000000000000" pitchFamily="2" charset="0"/>
            </a:rPr>
            <a:t>*</a:t>
          </a:r>
        </a:p>
        <a:p>
          <a:pPr algn="ctr"/>
          <a:endParaRPr lang="es-MX" sz="1000">
            <a:latin typeface="Montserrat" panose="00000500000000000000" pitchFamily="2" charset="0"/>
          </a:endParaRPr>
        </a:p>
      </xdr:txBody>
    </xdr:sp>
    <xdr:clientData/>
  </xdr:twoCellAnchor>
  <xdr:twoCellAnchor>
    <xdr:from>
      <xdr:col>11</xdr:col>
      <xdr:colOff>19050</xdr:colOff>
      <xdr:row>43</xdr:row>
      <xdr:rowOff>152400</xdr:rowOff>
    </xdr:from>
    <xdr:to>
      <xdr:col>11</xdr:col>
      <xdr:colOff>199050</xdr:colOff>
      <xdr:row>45</xdr:row>
      <xdr:rowOff>8550</xdr:rowOff>
    </xdr:to>
    <xdr:sp macro="" textlink="">
      <xdr:nvSpPr>
        <xdr:cNvPr id="27" name="CuadroTexto 26"/>
        <xdr:cNvSpPr txBox="1"/>
      </xdr:nvSpPr>
      <xdr:spPr>
        <a:xfrm>
          <a:off x="9277350" y="7372350"/>
          <a:ext cx="180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800">
              <a:latin typeface="Montserrat" panose="00000500000000000000" pitchFamily="2" charset="0"/>
            </a:rPr>
            <a:t>*</a:t>
          </a:r>
        </a:p>
        <a:p>
          <a:pPr algn="ctr"/>
          <a:endParaRPr lang="es-MX" sz="1000">
            <a:latin typeface="Montserrat" panose="00000500000000000000" pitchFamily="2" charset="0"/>
          </a:endParaRP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8:P83"/>
  <sheetViews>
    <sheetView showGridLines="0" tabSelected="1" view="pageBreakPreview" zoomScaleNormal="100" zoomScaleSheetLayoutView="100" workbookViewId="0">
      <pane ySplit="10" topLeftCell="A38" activePane="bottomLeft" state="frozen"/>
      <selection pane="bottomLeft" activeCell="T48" sqref="T48"/>
    </sheetView>
  </sheetViews>
  <sheetFormatPr baseColWidth="10" defaultRowHeight="12.75" x14ac:dyDescent="0.2"/>
  <cols>
    <col min="1" max="1" width="1.85546875" style="1" customWidth="1"/>
    <col min="2" max="2" width="35.7109375" style="1" customWidth="1"/>
    <col min="3" max="8" width="11.28515625" style="1" bestFit="1" customWidth="1"/>
    <col min="9" max="9" width="11.42578125" style="1" bestFit="1" customWidth="1"/>
    <col min="10" max="10" width="11.28515625" style="1" customWidth="1"/>
    <col min="11" max="11" width="10.85546875" style="1" customWidth="1"/>
    <col min="12" max="13" width="11.28515625" style="1" bestFit="1" customWidth="1"/>
    <col min="14" max="14" width="11.42578125" style="1" bestFit="1" customWidth="1"/>
    <col min="15" max="15" width="12.42578125" style="1" bestFit="1" customWidth="1"/>
    <col min="16" max="16" width="12.5703125" style="1" bestFit="1" customWidth="1"/>
    <col min="17" max="16384" width="11.42578125" style="2"/>
  </cols>
  <sheetData>
    <row r="8" spans="1:16" ht="18.75" x14ac:dyDescent="0.35">
      <c r="A8" s="83" t="s">
        <v>55</v>
      </c>
      <c r="B8" s="83"/>
      <c r="C8" s="83"/>
      <c r="D8" s="83"/>
      <c r="E8" s="83"/>
      <c r="F8" s="83"/>
      <c r="G8" s="83"/>
      <c r="H8" s="83"/>
      <c r="I8" s="83"/>
      <c r="J8" s="83"/>
      <c r="K8" s="83"/>
      <c r="L8" s="83"/>
      <c r="M8" s="83"/>
      <c r="N8" s="83"/>
      <c r="O8" s="83"/>
      <c r="P8" s="83"/>
    </row>
    <row r="9" spans="1:16" ht="13.5" thickBot="1" x14ac:dyDescent="0.25"/>
    <row r="10" spans="1:16" s="3" customFormat="1" ht="26.25" thickBot="1" x14ac:dyDescent="0.25">
      <c r="A10" s="86" t="s">
        <v>0</v>
      </c>
      <c r="B10" s="87"/>
      <c r="C10" s="69">
        <v>44927</v>
      </c>
      <c r="D10" s="69">
        <v>44958</v>
      </c>
      <c r="E10" s="69">
        <v>44986</v>
      </c>
      <c r="F10" s="69">
        <v>45017</v>
      </c>
      <c r="G10" s="69">
        <v>45047</v>
      </c>
      <c r="H10" s="69">
        <v>45078</v>
      </c>
      <c r="I10" s="69">
        <v>45108</v>
      </c>
      <c r="J10" s="69">
        <v>45139</v>
      </c>
      <c r="K10" s="69">
        <v>45170</v>
      </c>
      <c r="L10" s="69">
        <v>45200</v>
      </c>
      <c r="M10" s="69">
        <v>45231</v>
      </c>
      <c r="N10" s="69">
        <v>45261</v>
      </c>
      <c r="O10" s="70" t="s">
        <v>56</v>
      </c>
      <c r="P10" s="70" t="s">
        <v>54</v>
      </c>
    </row>
    <row r="11" spans="1:16" s="4" customFormat="1" x14ac:dyDescent="0.25">
      <c r="A11" s="7" t="s">
        <v>1</v>
      </c>
      <c r="B11" s="8" t="s">
        <v>1</v>
      </c>
      <c r="C11" s="9" t="s">
        <v>1</v>
      </c>
      <c r="D11" s="9" t="s">
        <v>1</v>
      </c>
      <c r="E11" s="10"/>
      <c r="F11" s="11"/>
      <c r="G11" s="11"/>
      <c r="H11" s="11"/>
      <c r="I11" s="11"/>
      <c r="J11" s="11"/>
      <c r="K11" s="11"/>
      <c r="L11" s="9"/>
      <c r="M11" s="9"/>
      <c r="N11" s="9"/>
      <c r="O11" s="9" t="s">
        <v>1</v>
      </c>
      <c r="P11" s="12" t="s">
        <v>1</v>
      </c>
    </row>
    <row r="12" spans="1:16" s="4" customFormat="1" x14ac:dyDescent="0.25">
      <c r="A12" s="88" t="s">
        <v>2</v>
      </c>
      <c r="B12" s="89"/>
      <c r="C12" s="13">
        <f>SUM(C13:C17)</f>
        <v>1024</v>
      </c>
      <c r="D12" s="13">
        <f t="shared" ref="D12:N12" si="0">SUM(D13:D17)</f>
        <v>1015</v>
      </c>
      <c r="E12" s="13">
        <f t="shared" si="0"/>
        <v>1215</v>
      </c>
      <c r="F12" s="13">
        <f t="shared" si="0"/>
        <v>1182</v>
      </c>
      <c r="G12" s="13">
        <f t="shared" si="0"/>
        <v>1183</v>
      </c>
      <c r="H12" s="13">
        <f t="shared" si="0"/>
        <v>1040</v>
      </c>
      <c r="I12" s="13">
        <f>SUM(I13:I17)</f>
        <v>1047</v>
      </c>
      <c r="J12" s="13">
        <f t="shared" si="0"/>
        <v>1080</v>
      </c>
      <c r="K12" s="13">
        <f t="shared" si="0"/>
        <v>1025</v>
      </c>
      <c r="L12" s="13">
        <f>SUM(L13:L17)</f>
        <v>1004</v>
      </c>
      <c r="M12" s="13">
        <f t="shared" si="0"/>
        <v>0</v>
      </c>
      <c r="N12" s="13">
        <f t="shared" si="0"/>
        <v>0</v>
      </c>
      <c r="O12" s="13">
        <f t="shared" ref="O12:O17" si="1">SUM(C12:N12)</f>
        <v>10815</v>
      </c>
      <c r="P12" s="13">
        <v>11493</v>
      </c>
    </row>
    <row r="13" spans="1:16" s="4" customFormat="1" x14ac:dyDescent="0.25">
      <c r="A13" s="14"/>
      <c r="B13" s="15" t="s">
        <v>6</v>
      </c>
      <c r="C13" s="16">
        <v>12</v>
      </c>
      <c r="D13" s="17">
        <v>11</v>
      </c>
      <c r="E13" s="17">
        <v>12</v>
      </c>
      <c r="F13" s="17">
        <v>7</v>
      </c>
      <c r="G13" s="17">
        <v>13</v>
      </c>
      <c r="H13" s="17">
        <v>18</v>
      </c>
      <c r="I13" s="17">
        <v>22</v>
      </c>
      <c r="J13" s="17">
        <v>21</v>
      </c>
      <c r="K13" s="17">
        <v>20</v>
      </c>
      <c r="L13" s="17">
        <v>21</v>
      </c>
      <c r="M13" s="17"/>
      <c r="N13" s="17"/>
      <c r="O13" s="18">
        <f t="shared" si="1"/>
        <v>157</v>
      </c>
      <c r="P13" s="18">
        <v>158</v>
      </c>
    </row>
    <row r="14" spans="1:16" s="4" customFormat="1" x14ac:dyDescent="0.25">
      <c r="A14" s="19"/>
      <c r="B14" s="15" t="s">
        <v>47</v>
      </c>
      <c r="C14" s="17">
        <v>582</v>
      </c>
      <c r="D14" s="17">
        <v>606</v>
      </c>
      <c r="E14" s="17">
        <v>638</v>
      </c>
      <c r="F14" s="17">
        <v>616</v>
      </c>
      <c r="G14" s="17">
        <v>663</v>
      </c>
      <c r="H14" s="17">
        <v>573</v>
      </c>
      <c r="I14" s="17">
        <v>578</v>
      </c>
      <c r="J14" s="17">
        <v>597</v>
      </c>
      <c r="K14" s="17">
        <v>588</v>
      </c>
      <c r="L14" s="17">
        <v>650</v>
      </c>
      <c r="M14" s="17"/>
      <c r="N14" s="17"/>
      <c r="O14" s="18">
        <f t="shared" si="1"/>
        <v>6091</v>
      </c>
      <c r="P14" s="18">
        <v>6930</v>
      </c>
    </row>
    <row r="15" spans="1:16" s="4" customFormat="1" x14ac:dyDescent="0.25">
      <c r="A15" s="71"/>
      <c r="B15" s="21" t="s">
        <v>4</v>
      </c>
      <c r="C15" s="17">
        <v>99</v>
      </c>
      <c r="D15" s="17">
        <v>83</v>
      </c>
      <c r="E15" s="17">
        <v>118</v>
      </c>
      <c r="F15" s="17">
        <v>118</v>
      </c>
      <c r="G15" s="17">
        <v>115</v>
      </c>
      <c r="H15" s="17">
        <v>99</v>
      </c>
      <c r="I15" s="17">
        <v>99</v>
      </c>
      <c r="J15" s="17">
        <v>116</v>
      </c>
      <c r="K15" s="17">
        <v>93</v>
      </c>
      <c r="L15" s="17">
        <v>83</v>
      </c>
      <c r="M15" s="17"/>
      <c r="N15" s="17"/>
      <c r="O15" s="13">
        <f t="shared" si="1"/>
        <v>1023</v>
      </c>
      <c r="P15" s="13">
        <v>1248</v>
      </c>
    </row>
    <row r="16" spans="1:16" s="4" customFormat="1" x14ac:dyDescent="0.25">
      <c r="A16" s="71"/>
      <c r="B16" s="21" t="s">
        <v>5</v>
      </c>
      <c r="C16" s="17">
        <v>217</v>
      </c>
      <c r="D16" s="17">
        <v>208</v>
      </c>
      <c r="E16" s="17">
        <v>303</v>
      </c>
      <c r="F16" s="17">
        <v>295</v>
      </c>
      <c r="G16" s="17">
        <v>205</v>
      </c>
      <c r="H16" s="17">
        <v>171</v>
      </c>
      <c r="I16" s="17">
        <v>190</v>
      </c>
      <c r="J16" s="17">
        <v>159</v>
      </c>
      <c r="K16" s="17">
        <v>148</v>
      </c>
      <c r="L16" s="17">
        <v>91</v>
      </c>
      <c r="M16" s="17"/>
      <c r="N16" s="17"/>
      <c r="O16" s="13">
        <f t="shared" si="1"/>
        <v>1987</v>
      </c>
      <c r="P16" s="13">
        <v>1270</v>
      </c>
    </row>
    <row r="17" spans="1:16" s="4" customFormat="1" x14ac:dyDescent="0.25">
      <c r="A17" s="19"/>
      <c r="B17" s="15" t="s">
        <v>53</v>
      </c>
      <c r="C17" s="16">
        <v>114</v>
      </c>
      <c r="D17" s="17">
        <v>107</v>
      </c>
      <c r="E17" s="17">
        <v>144</v>
      </c>
      <c r="F17" s="17">
        <v>146</v>
      </c>
      <c r="G17" s="17">
        <v>187</v>
      </c>
      <c r="H17" s="17">
        <v>179</v>
      </c>
      <c r="I17" s="17">
        <v>158</v>
      </c>
      <c r="J17" s="17">
        <v>187</v>
      </c>
      <c r="K17" s="17">
        <v>176</v>
      </c>
      <c r="L17" s="17">
        <v>159</v>
      </c>
      <c r="M17" s="17"/>
      <c r="N17" s="17"/>
      <c r="O17" s="18">
        <f t="shared" si="1"/>
        <v>1557</v>
      </c>
      <c r="P17" s="18">
        <v>1887</v>
      </c>
    </row>
    <row r="18" spans="1:16" s="4" customFormat="1" x14ac:dyDescent="0.25">
      <c r="A18" s="19"/>
      <c r="B18" s="15"/>
      <c r="C18" s="16"/>
      <c r="D18" s="16"/>
      <c r="E18" s="16"/>
      <c r="F18" s="16"/>
      <c r="G18" s="16"/>
      <c r="H18" s="16"/>
      <c r="I18" s="17"/>
      <c r="J18" s="17"/>
      <c r="K18" s="17"/>
      <c r="L18" s="17"/>
      <c r="M18" s="17"/>
      <c r="N18" s="17"/>
      <c r="O18" s="18"/>
      <c r="P18" s="20"/>
    </row>
    <row r="19" spans="1:16" s="4" customFormat="1" x14ac:dyDescent="0.25">
      <c r="A19" s="84" t="s">
        <v>7</v>
      </c>
      <c r="B19" s="85"/>
      <c r="C19" s="18">
        <f t="shared" ref="C19:N19" si="2">SUM(C20:C26)</f>
        <v>1209</v>
      </c>
      <c r="D19" s="18">
        <f t="shared" si="2"/>
        <v>1161</v>
      </c>
      <c r="E19" s="18">
        <f t="shared" si="2"/>
        <v>1481</v>
      </c>
      <c r="F19" s="13">
        <f t="shared" si="2"/>
        <v>1294</v>
      </c>
      <c r="G19" s="13">
        <f t="shared" si="2"/>
        <v>1309</v>
      </c>
      <c r="H19" s="18">
        <f t="shared" si="2"/>
        <v>1059</v>
      </c>
      <c r="I19" s="13">
        <f t="shared" si="2"/>
        <v>1104</v>
      </c>
      <c r="J19" s="13">
        <f t="shared" si="2"/>
        <v>1096</v>
      </c>
      <c r="K19" s="13">
        <f t="shared" si="2"/>
        <v>1051</v>
      </c>
      <c r="L19" s="13">
        <f t="shared" si="2"/>
        <v>1060</v>
      </c>
      <c r="M19" s="13">
        <f t="shared" si="2"/>
        <v>0</v>
      </c>
      <c r="N19" s="13">
        <f t="shared" si="2"/>
        <v>0</v>
      </c>
      <c r="O19" s="18">
        <f t="shared" ref="O19:O26" si="3">SUM(C19:N19)</f>
        <v>11824</v>
      </c>
      <c r="P19" s="18">
        <v>12182</v>
      </c>
    </row>
    <row r="20" spans="1:16" s="4" customFormat="1" x14ac:dyDescent="0.25">
      <c r="A20" s="19"/>
      <c r="B20" s="15" t="s">
        <v>8</v>
      </c>
      <c r="C20" s="16">
        <v>99</v>
      </c>
      <c r="D20" s="16">
        <v>83</v>
      </c>
      <c r="E20" s="17">
        <v>118</v>
      </c>
      <c r="F20" s="17">
        <v>118</v>
      </c>
      <c r="G20" s="17">
        <v>115</v>
      </c>
      <c r="H20" s="16">
        <v>90</v>
      </c>
      <c r="I20" s="17">
        <v>99</v>
      </c>
      <c r="J20" s="17">
        <v>116</v>
      </c>
      <c r="K20" s="17">
        <v>93</v>
      </c>
      <c r="L20" s="16">
        <v>83</v>
      </c>
      <c r="M20" s="17"/>
      <c r="N20" s="17"/>
      <c r="O20" s="18">
        <f t="shared" si="3"/>
        <v>1014</v>
      </c>
      <c r="P20" s="18">
        <v>1248</v>
      </c>
    </row>
    <row r="21" spans="1:16" s="4" customFormat="1" x14ac:dyDescent="0.25">
      <c r="A21" s="19"/>
      <c r="B21" s="15" t="s">
        <v>9</v>
      </c>
      <c r="C21" s="16">
        <v>299</v>
      </c>
      <c r="D21" s="16">
        <v>266</v>
      </c>
      <c r="E21" s="17">
        <v>463</v>
      </c>
      <c r="F21" s="17">
        <v>339</v>
      </c>
      <c r="G21" s="17">
        <v>254</v>
      </c>
      <c r="H21" s="16">
        <v>184</v>
      </c>
      <c r="I21" s="17">
        <v>205</v>
      </c>
      <c r="J21" s="17">
        <v>163</v>
      </c>
      <c r="K21" s="17">
        <v>156</v>
      </c>
      <c r="L21" s="16">
        <v>111</v>
      </c>
      <c r="M21" s="17"/>
      <c r="N21" s="17"/>
      <c r="O21" s="18">
        <f t="shared" si="3"/>
        <v>2440</v>
      </c>
      <c r="P21" s="18">
        <v>1617</v>
      </c>
    </row>
    <row r="22" spans="1:16" s="4" customFormat="1" x14ac:dyDescent="0.25">
      <c r="A22" s="19"/>
      <c r="B22" s="15" t="s">
        <v>3</v>
      </c>
      <c r="C22" s="16">
        <v>603</v>
      </c>
      <c r="D22" s="16">
        <v>619</v>
      </c>
      <c r="E22" s="16">
        <v>654</v>
      </c>
      <c r="F22" s="17">
        <v>642</v>
      </c>
      <c r="G22" s="17">
        <v>663</v>
      </c>
      <c r="H22" s="16">
        <v>577</v>
      </c>
      <c r="I22" s="17">
        <v>609</v>
      </c>
      <c r="J22" s="17">
        <v>599</v>
      </c>
      <c r="K22" s="17">
        <v>591</v>
      </c>
      <c r="L22" s="16">
        <v>664</v>
      </c>
      <c r="M22" s="17"/>
      <c r="N22" s="17"/>
      <c r="O22" s="18">
        <f t="shared" si="3"/>
        <v>6221</v>
      </c>
      <c r="P22" s="18">
        <v>7020</v>
      </c>
    </row>
    <row r="23" spans="1:16" s="4" customFormat="1" x14ac:dyDescent="0.25">
      <c r="A23" s="19"/>
      <c r="B23" s="21" t="s">
        <v>10</v>
      </c>
      <c r="C23" s="16">
        <v>3</v>
      </c>
      <c r="D23" s="16">
        <v>3</v>
      </c>
      <c r="E23" s="16">
        <v>0</v>
      </c>
      <c r="F23" s="17">
        <v>3</v>
      </c>
      <c r="G23" s="17">
        <v>7</v>
      </c>
      <c r="H23" s="16">
        <v>4</v>
      </c>
      <c r="I23" s="17">
        <v>5</v>
      </c>
      <c r="J23" s="17">
        <v>5</v>
      </c>
      <c r="K23" s="17">
        <v>5</v>
      </c>
      <c r="L23" s="16">
        <v>4</v>
      </c>
      <c r="M23" s="17"/>
      <c r="N23" s="17"/>
      <c r="O23" s="18">
        <f t="shared" si="3"/>
        <v>39</v>
      </c>
      <c r="P23" s="18">
        <v>56</v>
      </c>
    </row>
    <row r="24" spans="1:16" s="4" customFormat="1" x14ac:dyDescent="0.25">
      <c r="A24" s="19"/>
      <c r="B24" s="15" t="s">
        <v>6</v>
      </c>
      <c r="C24" s="16">
        <v>12</v>
      </c>
      <c r="D24" s="16">
        <v>11</v>
      </c>
      <c r="E24" s="16">
        <v>12</v>
      </c>
      <c r="F24" s="17">
        <v>7</v>
      </c>
      <c r="G24" s="17">
        <v>13</v>
      </c>
      <c r="H24" s="16">
        <v>18</v>
      </c>
      <c r="I24" s="17">
        <v>22</v>
      </c>
      <c r="J24" s="17">
        <v>21</v>
      </c>
      <c r="K24" s="17">
        <v>20</v>
      </c>
      <c r="L24" s="16">
        <v>21</v>
      </c>
      <c r="M24" s="17"/>
      <c r="N24" s="17"/>
      <c r="O24" s="18">
        <f t="shared" si="3"/>
        <v>157</v>
      </c>
      <c r="P24" s="18">
        <v>158</v>
      </c>
    </row>
    <row r="25" spans="1:16" s="4" customFormat="1" x14ac:dyDescent="0.25">
      <c r="A25" s="19"/>
      <c r="B25" s="15" t="s">
        <v>53</v>
      </c>
      <c r="C25" s="16">
        <v>193</v>
      </c>
      <c r="D25" s="16">
        <v>179</v>
      </c>
      <c r="E25" s="16">
        <v>234</v>
      </c>
      <c r="F25" s="17">
        <v>185</v>
      </c>
      <c r="G25" s="17">
        <v>257</v>
      </c>
      <c r="H25" s="16">
        <v>186</v>
      </c>
      <c r="I25" s="17">
        <v>164</v>
      </c>
      <c r="J25" s="17">
        <v>192</v>
      </c>
      <c r="K25" s="17">
        <v>186</v>
      </c>
      <c r="L25" s="17">
        <v>177</v>
      </c>
      <c r="M25" s="17"/>
      <c r="N25" s="17"/>
      <c r="O25" s="18">
        <f t="shared" si="3"/>
        <v>1953</v>
      </c>
      <c r="P25" s="18">
        <v>2083</v>
      </c>
    </row>
    <row r="26" spans="1:16" s="4" customFormat="1" x14ac:dyDescent="0.25">
      <c r="A26" s="19"/>
      <c r="B26" s="21" t="s">
        <v>11</v>
      </c>
      <c r="C26" s="16">
        <v>0</v>
      </c>
      <c r="D26" s="16">
        <v>0</v>
      </c>
      <c r="E26" s="16">
        <v>0</v>
      </c>
      <c r="F26" s="16">
        <v>0</v>
      </c>
      <c r="G26" s="17">
        <v>0</v>
      </c>
      <c r="H26" s="17">
        <v>0</v>
      </c>
      <c r="I26" s="17">
        <v>0</v>
      </c>
      <c r="J26" s="17">
        <v>0</v>
      </c>
      <c r="K26" s="17">
        <v>0</v>
      </c>
      <c r="L26" s="16">
        <v>0</v>
      </c>
      <c r="M26" s="17"/>
      <c r="N26" s="17"/>
      <c r="O26" s="18">
        <f t="shared" si="3"/>
        <v>0</v>
      </c>
      <c r="P26" s="18">
        <v>0</v>
      </c>
    </row>
    <row r="27" spans="1:16" s="4" customFormat="1" x14ac:dyDescent="0.25">
      <c r="A27" s="19"/>
      <c r="B27" s="22"/>
      <c r="C27" s="20"/>
      <c r="D27" s="20"/>
      <c r="E27" s="20"/>
      <c r="F27" s="23"/>
      <c r="G27" s="23"/>
      <c r="H27" s="24"/>
      <c r="I27" s="23"/>
      <c r="J27" s="23"/>
      <c r="K27" s="23"/>
      <c r="L27" s="23"/>
      <c r="M27" s="23"/>
      <c r="N27" s="23"/>
      <c r="O27" s="20"/>
      <c r="P27" s="20"/>
    </row>
    <row r="28" spans="1:16" s="4" customFormat="1" x14ac:dyDescent="0.25">
      <c r="A28" s="84" t="s">
        <v>12</v>
      </c>
      <c r="B28" s="85"/>
      <c r="C28" s="20"/>
      <c r="D28" s="20"/>
      <c r="E28" s="20"/>
      <c r="F28" s="23"/>
      <c r="G28" s="23"/>
      <c r="H28" s="20"/>
      <c r="I28" s="23"/>
      <c r="J28" s="23"/>
      <c r="K28" s="23"/>
      <c r="L28" s="23"/>
      <c r="M28" s="23"/>
      <c r="N28" s="23"/>
      <c r="O28" s="25"/>
      <c r="P28" s="25"/>
    </row>
    <row r="29" spans="1:16" s="4" customFormat="1" x14ac:dyDescent="0.25">
      <c r="A29" s="26"/>
      <c r="B29" s="27" t="s">
        <v>13</v>
      </c>
      <c r="C29" s="28">
        <f t="shared" ref="C29:L29" si="4">SUM(C30+C33+C34+C35+C36+C37)</f>
        <v>1321606</v>
      </c>
      <c r="D29" s="28">
        <f t="shared" si="4"/>
        <v>1111792</v>
      </c>
      <c r="E29" s="28">
        <f t="shared" si="4"/>
        <v>1219920</v>
      </c>
      <c r="F29" s="28">
        <f t="shared" si="4"/>
        <v>1054236</v>
      </c>
      <c r="G29" s="28">
        <f t="shared" si="4"/>
        <v>1328511</v>
      </c>
      <c r="H29" s="28">
        <f t="shared" si="4"/>
        <v>1957776</v>
      </c>
      <c r="I29" s="28">
        <f>SUM(I30+I33+I34+I35+I36+I37)</f>
        <v>2331552</v>
      </c>
      <c r="J29" s="28">
        <f t="shared" si="4"/>
        <v>2331787</v>
      </c>
      <c r="K29" s="28">
        <f t="shared" si="4"/>
        <v>2141430</v>
      </c>
      <c r="L29" s="28">
        <f t="shared" si="4"/>
        <v>1985623</v>
      </c>
      <c r="M29" s="28">
        <f>SUM(M30+M33+M34+M35+M36+M37)</f>
        <v>0</v>
      </c>
      <c r="N29" s="28">
        <f>SUM(N30+N33+N34+N35+N36+N37)</f>
        <v>0</v>
      </c>
      <c r="O29" s="29">
        <f t="shared" ref="O29:O37" si="5">SUM(C29:N29)</f>
        <v>16784233</v>
      </c>
      <c r="P29" s="29">
        <v>16431638</v>
      </c>
    </row>
    <row r="30" spans="1:16" s="4" customFormat="1" x14ac:dyDescent="0.25">
      <c r="A30" s="19"/>
      <c r="B30" s="15" t="s">
        <v>14</v>
      </c>
      <c r="C30" s="30">
        <f t="shared" ref="C30:N30" si="6">SUM(C31:C32)</f>
        <v>1093378</v>
      </c>
      <c r="D30" s="30">
        <f t="shared" si="6"/>
        <v>887283</v>
      </c>
      <c r="E30" s="30">
        <f t="shared" si="6"/>
        <v>1001384</v>
      </c>
      <c r="F30" s="28">
        <f t="shared" si="6"/>
        <v>773473</v>
      </c>
      <c r="G30" s="28">
        <f t="shared" si="6"/>
        <v>1032240</v>
      </c>
      <c r="H30" s="30">
        <f t="shared" si="6"/>
        <v>1653505</v>
      </c>
      <c r="I30" s="28">
        <f t="shared" si="6"/>
        <v>2052902</v>
      </c>
      <c r="J30" s="28">
        <f t="shared" si="6"/>
        <v>2048734</v>
      </c>
      <c r="K30" s="28">
        <f t="shared" si="6"/>
        <v>1850395</v>
      </c>
      <c r="L30" s="28">
        <f t="shared" si="6"/>
        <v>1717232</v>
      </c>
      <c r="M30" s="28">
        <f t="shared" si="6"/>
        <v>0</v>
      </c>
      <c r="N30" s="28">
        <f t="shared" si="6"/>
        <v>0</v>
      </c>
      <c r="O30" s="29">
        <f t="shared" si="5"/>
        <v>14110526</v>
      </c>
      <c r="P30" s="29">
        <v>13638199</v>
      </c>
    </row>
    <row r="31" spans="1:16" s="4" customFormat="1" x14ac:dyDescent="0.25">
      <c r="A31" s="19"/>
      <c r="B31" s="15" t="s">
        <v>15</v>
      </c>
      <c r="C31" s="33">
        <v>18126</v>
      </c>
      <c r="D31" s="32">
        <f>1414</f>
        <v>1414</v>
      </c>
      <c r="E31" s="31">
        <f>1007+22+27678</f>
        <v>28707</v>
      </c>
      <c r="F31" s="73">
        <f>928+29591</f>
        <v>30519</v>
      </c>
      <c r="G31" s="75">
        <f>45141</f>
        <v>45141</v>
      </c>
      <c r="H31" s="33">
        <f>420+29885</f>
        <v>30305</v>
      </c>
      <c r="I31" s="33">
        <f>30722</f>
        <v>30722</v>
      </c>
      <c r="J31" s="33">
        <f>25042+36234</f>
        <v>61276</v>
      </c>
      <c r="K31" s="33">
        <f>26896+311</f>
        <v>27207</v>
      </c>
      <c r="L31" s="33">
        <f>31366</f>
        <v>31366</v>
      </c>
      <c r="M31" s="33"/>
      <c r="N31" s="33"/>
      <c r="O31" s="29">
        <f t="shared" si="5"/>
        <v>304783</v>
      </c>
      <c r="P31" s="29">
        <v>171896</v>
      </c>
    </row>
    <row r="32" spans="1:16" s="4" customFormat="1" x14ac:dyDescent="0.25">
      <c r="A32" s="19"/>
      <c r="B32" s="15" t="s">
        <v>16</v>
      </c>
      <c r="C32" s="33">
        <f>15000+1060252</f>
        <v>1075252</v>
      </c>
      <c r="D32" s="33">
        <f>15000+870869</f>
        <v>885869</v>
      </c>
      <c r="E32" s="33">
        <f>971809+866+2</f>
        <v>972677</v>
      </c>
      <c r="F32" s="33">
        <f>742954</f>
        <v>742954</v>
      </c>
      <c r="G32" s="75">
        <f>15000+972099</f>
        <v>987099</v>
      </c>
      <c r="H32" s="33">
        <f>898+53+15000+1607249</f>
        <v>1623200</v>
      </c>
      <c r="I32" s="75">
        <f>2022180</f>
        <v>2022180</v>
      </c>
      <c r="J32" s="75">
        <f>1987458</f>
        <v>1987458</v>
      </c>
      <c r="K32" s="33">
        <f>488+1822700</f>
        <v>1823188</v>
      </c>
      <c r="L32" s="33">
        <f>1685866</f>
        <v>1685866</v>
      </c>
      <c r="M32" s="33"/>
      <c r="N32" s="33"/>
      <c r="O32" s="29">
        <f t="shared" si="5"/>
        <v>13805743</v>
      </c>
      <c r="P32" s="29">
        <v>13466303</v>
      </c>
    </row>
    <row r="33" spans="1:16" s="4" customFormat="1" x14ac:dyDescent="0.25">
      <c r="A33" s="19"/>
      <c r="B33" s="21" t="s">
        <v>52</v>
      </c>
      <c r="C33" s="33">
        <v>0</v>
      </c>
      <c r="D33" s="34">
        <v>0</v>
      </c>
      <c r="E33" s="34">
        <v>0</v>
      </c>
      <c r="F33" s="34">
        <v>45376</v>
      </c>
      <c r="G33" s="34">
        <v>40950</v>
      </c>
      <c r="H33" s="33">
        <f>75936</f>
        <v>75936</v>
      </c>
      <c r="I33" s="33">
        <v>40765</v>
      </c>
      <c r="J33" s="33">
        <f>42066</f>
        <v>42066</v>
      </c>
      <c r="K33" s="33">
        <v>49071</v>
      </c>
      <c r="L33" s="33">
        <v>36732</v>
      </c>
      <c r="M33" s="33"/>
      <c r="N33" s="33"/>
      <c r="O33" s="29">
        <f t="shared" si="5"/>
        <v>330896</v>
      </c>
      <c r="P33" s="29">
        <v>0</v>
      </c>
    </row>
    <row r="34" spans="1:16" s="4" customFormat="1" x14ac:dyDescent="0.25">
      <c r="A34" s="19"/>
      <c r="B34" s="15" t="s">
        <v>48</v>
      </c>
      <c r="C34" s="32">
        <v>186000</v>
      </c>
      <c r="D34" s="32">
        <v>186000</v>
      </c>
      <c r="E34" s="32">
        <v>186000</v>
      </c>
      <c r="F34" s="32">
        <v>186000</v>
      </c>
      <c r="G34" s="32">
        <v>186000</v>
      </c>
      <c r="H34" s="32">
        <v>186000</v>
      </c>
      <c r="I34" s="75">
        <v>186000</v>
      </c>
      <c r="J34" s="75">
        <v>186000</v>
      </c>
      <c r="K34" s="78">
        <v>186000</v>
      </c>
      <c r="L34" s="78">
        <v>186000</v>
      </c>
      <c r="M34" s="32"/>
      <c r="N34" s="32"/>
      <c r="O34" s="29">
        <f>SUM(C34:N34)</f>
        <v>1860000</v>
      </c>
      <c r="P34" s="29">
        <v>2170888</v>
      </c>
    </row>
    <row r="35" spans="1:16" s="4" customFormat="1" x14ac:dyDescent="0.25">
      <c r="A35" s="19"/>
      <c r="B35" s="21" t="s">
        <v>49</v>
      </c>
      <c r="C35" s="32">
        <v>18643</v>
      </c>
      <c r="D35" s="32">
        <v>18781</v>
      </c>
      <c r="E35" s="33">
        <v>0</v>
      </c>
      <c r="F35" s="33">
        <v>18497</v>
      </c>
      <c r="G35" s="33">
        <v>41039</v>
      </c>
      <c r="H35" s="33">
        <v>24696</v>
      </c>
      <c r="I35" s="33">
        <v>33176</v>
      </c>
      <c r="J35" s="33">
        <v>30821</v>
      </c>
      <c r="K35" s="33">
        <v>30819</v>
      </c>
      <c r="L35" s="33">
        <v>24106</v>
      </c>
      <c r="M35" s="33"/>
      <c r="N35" s="33"/>
      <c r="O35" s="29">
        <f t="shared" si="5"/>
        <v>240578</v>
      </c>
      <c r="P35" s="29">
        <v>342438</v>
      </c>
    </row>
    <row r="36" spans="1:16" s="4" customFormat="1" x14ac:dyDescent="0.25">
      <c r="A36" s="19"/>
      <c r="B36" s="21" t="s">
        <v>17</v>
      </c>
      <c r="C36" s="34">
        <v>4783</v>
      </c>
      <c r="D36" s="32">
        <v>4968</v>
      </c>
      <c r="E36" s="33">
        <v>10361</v>
      </c>
      <c r="F36" s="33">
        <v>4665</v>
      </c>
      <c r="G36" s="33">
        <v>5662</v>
      </c>
      <c r="H36" s="34">
        <v>4281</v>
      </c>
      <c r="I36" s="33">
        <v>4861</v>
      </c>
      <c r="J36" s="33">
        <v>4772</v>
      </c>
      <c r="K36" s="33">
        <v>4854</v>
      </c>
      <c r="L36" s="33">
        <v>6245</v>
      </c>
      <c r="M36" s="33"/>
      <c r="N36" s="33"/>
      <c r="O36" s="29">
        <f t="shared" si="5"/>
        <v>55452</v>
      </c>
      <c r="P36" s="29">
        <v>73182</v>
      </c>
    </row>
    <row r="37" spans="1:16" s="4" customFormat="1" x14ac:dyDescent="0.25">
      <c r="A37" s="19"/>
      <c r="B37" s="35" t="s">
        <v>18</v>
      </c>
      <c r="C37" s="34">
        <v>18802</v>
      </c>
      <c r="D37" s="32">
        <v>14760</v>
      </c>
      <c r="E37" s="33">
        <v>22175</v>
      </c>
      <c r="F37" s="33">
        <v>26225</v>
      </c>
      <c r="G37" s="33">
        <v>22620</v>
      </c>
      <c r="H37" s="33">
        <v>13358</v>
      </c>
      <c r="I37" s="33">
        <v>13848</v>
      </c>
      <c r="J37" s="68">
        <v>19394</v>
      </c>
      <c r="K37" s="33">
        <v>20291</v>
      </c>
      <c r="L37" s="33">
        <v>15308</v>
      </c>
      <c r="M37" s="33"/>
      <c r="N37" s="33"/>
      <c r="O37" s="29">
        <f t="shared" si="5"/>
        <v>186781</v>
      </c>
      <c r="P37" s="29">
        <v>206931</v>
      </c>
    </row>
    <row r="38" spans="1:16" s="4" customFormat="1" x14ac:dyDescent="0.25">
      <c r="A38" s="19"/>
      <c r="B38" s="22"/>
      <c r="C38" s="24"/>
      <c r="D38" s="24"/>
      <c r="E38" s="24"/>
      <c r="F38" s="24">
        <f t="shared" ref="F38" si="7">SUM(F34:F37)</f>
        <v>235387</v>
      </c>
      <c r="G38" s="24"/>
      <c r="H38" s="24"/>
      <c r="I38" s="72"/>
      <c r="J38" s="23"/>
      <c r="K38" s="23"/>
      <c r="L38" s="23"/>
      <c r="M38" s="32"/>
      <c r="N38" s="32"/>
      <c r="O38" s="25"/>
      <c r="P38" s="25"/>
    </row>
    <row r="39" spans="1:16" s="4" customFormat="1" x14ac:dyDescent="0.25">
      <c r="A39" s="36" t="s">
        <v>1</v>
      </c>
      <c r="B39" s="67" t="s">
        <v>19</v>
      </c>
      <c r="C39" s="28">
        <f>SUM(C40:C48)</f>
        <v>1321606</v>
      </c>
      <c r="D39" s="28">
        <f t="shared" ref="D39:M39" si="8">SUM(D40:D48)</f>
        <v>1111792</v>
      </c>
      <c r="E39" s="28">
        <f>SUM(E40:E48)</f>
        <v>1219920</v>
      </c>
      <c r="F39" s="28">
        <f t="shared" si="8"/>
        <v>1054236</v>
      </c>
      <c r="G39" s="28">
        <f>SUM(G40:G48)</f>
        <v>1328511</v>
      </c>
      <c r="H39" s="28">
        <f t="shared" si="8"/>
        <v>1957776</v>
      </c>
      <c r="I39" s="28">
        <f t="shared" si="8"/>
        <v>2331552</v>
      </c>
      <c r="J39" s="28">
        <f t="shared" si="8"/>
        <v>2331787</v>
      </c>
      <c r="K39" s="28">
        <f>SUM(K40:K48)</f>
        <v>2141430</v>
      </c>
      <c r="L39" s="28">
        <f>SUM(L40:L48)</f>
        <v>1985623</v>
      </c>
      <c r="M39" s="28">
        <f t="shared" si="8"/>
        <v>0</v>
      </c>
      <c r="N39" s="28">
        <f t="shared" ref="N39" si="9">SUM(N40:N48)</f>
        <v>0</v>
      </c>
      <c r="O39" s="37">
        <f t="shared" ref="O39:O47" si="10">SUM(C39:N39)</f>
        <v>16784233</v>
      </c>
      <c r="P39" s="37">
        <v>16431638</v>
      </c>
    </row>
    <row r="40" spans="1:16" s="4" customFormat="1" x14ac:dyDescent="0.25">
      <c r="A40" s="36" t="s">
        <v>1</v>
      </c>
      <c r="B40" s="21" t="s">
        <v>20</v>
      </c>
      <c r="C40" s="33">
        <v>18126</v>
      </c>
      <c r="D40" s="33">
        <v>1414</v>
      </c>
      <c r="E40" s="33">
        <v>1873</v>
      </c>
      <c r="F40" s="33">
        <v>928</v>
      </c>
      <c r="G40" s="33">
        <v>0</v>
      </c>
      <c r="H40" s="33">
        <f>420+898</f>
        <v>1318</v>
      </c>
      <c r="I40" s="33">
        <v>0</v>
      </c>
      <c r="J40" s="33">
        <v>0</v>
      </c>
      <c r="K40" s="33">
        <v>779</v>
      </c>
      <c r="L40" s="33">
        <v>0</v>
      </c>
      <c r="M40" s="33"/>
      <c r="N40" s="33"/>
      <c r="O40" s="37">
        <f t="shared" si="10"/>
        <v>24438</v>
      </c>
      <c r="P40" s="37">
        <v>132193</v>
      </c>
    </row>
    <row r="41" spans="1:16" s="4" customFormat="1" x14ac:dyDescent="0.25">
      <c r="A41" s="36"/>
      <c r="B41" s="21" t="s">
        <v>21</v>
      </c>
      <c r="C41" s="33">
        <v>9867</v>
      </c>
      <c r="D41" s="32">
        <v>7756</v>
      </c>
      <c r="E41" s="33">
        <v>15037</v>
      </c>
      <c r="F41" s="33">
        <v>16221</v>
      </c>
      <c r="G41" s="33">
        <v>10256</v>
      </c>
      <c r="H41" s="33">
        <v>5844</v>
      </c>
      <c r="I41" s="33">
        <v>7943</v>
      </c>
      <c r="J41" s="33">
        <v>8264</v>
      </c>
      <c r="K41" s="33">
        <v>9752</v>
      </c>
      <c r="L41" s="33">
        <v>6972</v>
      </c>
      <c r="M41" s="33"/>
      <c r="N41" s="33"/>
      <c r="O41" s="37">
        <f t="shared" si="10"/>
        <v>97912</v>
      </c>
      <c r="P41" s="37">
        <v>117543</v>
      </c>
    </row>
    <row r="42" spans="1:16" s="4" customFormat="1" x14ac:dyDescent="0.25">
      <c r="A42" s="36"/>
      <c r="B42" s="21" t="s">
        <v>22</v>
      </c>
      <c r="C42" s="33">
        <v>0</v>
      </c>
      <c r="D42" s="32">
        <v>0</v>
      </c>
      <c r="E42" s="33">
        <v>24</v>
      </c>
      <c r="F42" s="33">
        <v>0</v>
      </c>
      <c r="G42" s="33">
        <v>0</v>
      </c>
      <c r="H42" s="33">
        <v>53</v>
      </c>
      <c r="I42" s="33">
        <v>0</v>
      </c>
      <c r="J42" s="33">
        <v>0</v>
      </c>
      <c r="K42" s="33">
        <v>20</v>
      </c>
      <c r="L42" s="33">
        <v>0</v>
      </c>
      <c r="M42" s="33"/>
      <c r="N42" s="33"/>
      <c r="O42" s="37">
        <f t="shared" si="10"/>
        <v>97</v>
      </c>
      <c r="P42" s="37">
        <v>1415</v>
      </c>
    </row>
    <row r="43" spans="1:16" s="4" customFormat="1" x14ac:dyDescent="0.25">
      <c r="A43" s="36" t="s">
        <v>1</v>
      </c>
      <c r="B43" s="21" t="s">
        <v>23</v>
      </c>
      <c r="C43" s="33">
        <v>15000</v>
      </c>
      <c r="D43" s="32">
        <v>15000</v>
      </c>
      <c r="E43" s="33">
        <v>0</v>
      </c>
      <c r="F43" s="73">
        <v>0</v>
      </c>
      <c r="G43" s="33">
        <v>15000</v>
      </c>
      <c r="H43" s="33">
        <v>15000</v>
      </c>
      <c r="I43" s="33">
        <v>0</v>
      </c>
      <c r="J43" s="33">
        <v>0</v>
      </c>
      <c r="K43" s="33">
        <v>0</v>
      </c>
      <c r="L43" s="33">
        <v>0</v>
      </c>
      <c r="M43" s="33"/>
      <c r="N43" s="33"/>
      <c r="O43" s="37">
        <f t="shared" si="10"/>
        <v>60000</v>
      </c>
      <c r="P43" s="37">
        <v>80673</v>
      </c>
    </row>
    <row r="44" spans="1:16" s="4" customFormat="1" x14ac:dyDescent="0.25">
      <c r="A44" s="36" t="s">
        <v>1</v>
      </c>
      <c r="B44" s="21" t="s">
        <v>24</v>
      </c>
      <c r="C44" s="33">
        <v>2518</v>
      </c>
      <c r="D44" s="32">
        <v>1072</v>
      </c>
      <c r="E44" s="33">
        <v>1583</v>
      </c>
      <c r="F44" s="33">
        <v>2049</v>
      </c>
      <c r="G44" s="33">
        <v>2345</v>
      </c>
      <c r="H44" s="75">
        <v>1099</v>
      </c>
      <c r="I44" s="33">
        <v>1644</v>
      </c>
      <c r="J44" s="33">
        <f>836+25042</f>
        <v>25878</v>
      </c>
      <c r="K44" s="78">
        <v>716</v>
      </c>
      <c r="L44" s="33">
        <v>1793</v>
      </c>
      <c r="M44" s="33"/>
      <c r="N44" s="33"/>
      <c r="O44" s="37">
        <f t="shared" si="10"/>
        <v>40697</v>
      </c>
      <c r="P44" s="37">
        <v>50142</v>
      </c>
    </row>
    <row r="45" spans="1:16" s="4" customFormat="1" x14ac:dyDescent="0.25">
      <c r="A45" s="36"/>
      <c r="B45" s="21" t="s">
        <v>25</v>
      </c>
      <c r="C45" s="32">
        <v>186000</v>
      </c>
      <c r="D45" s="32">
        <v>186000</v>
      </c>
      <c r="E45" s="32">
        <v>186000</v>
      </c>
      <c r="F45" s="32">
        <v>186000</v>
      </c>
      <c r="G45" s="32">
        <v>186000</v>
      </c>
      <c r="H45" s="32">
        <v>186000</v>
      </c>
      <c r="I45" s="75">
        <v>186000</v>
      </c>
      <c r="J45" s="75">
        <v>186000</v>
      </c>
      <c r="K45" s="78">
        <v>186000</v>
      </c>
      <c r="L45" s="78">
        <v>186000</v>
      </c>
      <c r="M45" s="32"/>
      <c r="N45" s="32"/>
      <c r="O45" s="37">
        <f t="shared" si="10"/>
        <v>1860000</v>
      </c>
      <c r="P45" s="37">
        <v>2170888</v>
      </c>
    </row>
    <row r="46" spans="1:16" s="4" customFormat="1" ht="12" customHeight="1" x14ac:dyDescent="0.25">
      <c r="A46" s="36"/>
      <c r="B46" s="21" t="s">
        <v>26</v>
      </c>
      <c r="C46" s="32">
        <v>11200</v>
      </c>
      <c r="D46" s="32">
        <v>10900</v>
      </c>
      <c r="E46" s="32">
        <f>15916+27678</f>
        <v>43594</v>
      </c>
      <c r="F46" s="73">
        <f>29591+12620</f>
        <v>42211</v>
      </c>
      <c r="G46" s="33">
        <f>15681+45141</f>
        <v>60822</v>
      </c>
      <c r="H46" s="33">
        <f>10696+29885</f>
        <v>40581</v>
      </c>
      <c r="I46" s="33">
        <f>9122+30722</f>
        <v>39844</v>
      </c>
      <c r="J46" s="33">
        <f>15066+36234</f>
        <v>51300</v>
      </c>
      <c r="K46" s="33">
        <f>14677+26896</f>
        <v>41573</v>
      </c>
      <c r="L46" s="33">
        <f>12788+31366</f>
        <v>44154</v>
      </c>
      <c r="M46" s="33"/>
      <c r="N46" s="33"/>
      <c r="O46" s="37">
        <f t="shared" si="10"/>
        <v>386179</v>
      </c>
      <c r="P46" s="37">
        <v>156999</v>
      </c>
    </row>
    <row r="47" spans="1:16" s="4" customFormat="1" x14ac:dyDescent="0.25">
      <c r="A47" s="36" t="s">
        <v>1</v>
      </c>
      <c r="B47" s="21" t="s">
        <v>27</v>
      </c>
      <c r="C47" s="33">
        <v>18643</v>
      </c>
      <c r="D47" s="32">
        <v>18781</v>
      </c>
      <c r="E47" s="33">
        <v>0</v>
      </c>
      <c r="F47" s="33">
        <v>18497</v>
      </c>
      <c r="G47" s="33">
        <v>41039</v>
      </c>
      <c r="H47" s="33">
        <v>24696</v>
      </c>
      <c r="I47" s="33">
        <v>33176</v>
      </c>
      <c r="J47" s="33">
        <v>30821</v>
      </c>
      <c r="K47" s="33">
        <v>30819</v>
      </c>
      <c r="L47" s="33">
        <v>24106</v>
      </c>
      <c r="M47" s="33"/>
      <c r="N47" s="33"/>
      <c r="O47" s="37">
        <f t="shared" si="10"/>
        <v>240578</v>
      </c>
      <c r="P47" s="37">
        <v>342438</v>
      </c>
    </row>
    <row r="48" spans="1:16" s="4" customFormat="1" x14ac:dyDescent="0.25">
      <c r="A48" s="36"/>
      <c r="B48" s="21" t="s">
        <v>28</v>
      </c>
      <c r="C48" s="33">
        <v>1060252</v>
      </c>
      <c r="D48" s="33">
        <v>870869</v>
      </c>
      <c r="E48" s="33">
        <v>971809</v>
      </c>
      <c r="F48" s="33">
        <f>742954+45376</f>
        <v>788330</v>
      </c>
      <c r="G48" s="33">
        <f>972099+40950</f>
        <v>1013049</v>
      </c>
      <c r="H48" s="75">
        <v>1683185</v>
      </c>
      <c r="I48" s="33">
        <f>2022180+40765</f>
        <v>2062945</v>
      </c>
      <c r="J48" s="33">
        <v>2029524</v>
      </c>
      <c r="K48" s="33">
        <v>1871771</v>
      </c>
      <c r="L48" s="33">
        <f>1685866+36732</f>
        <v>1722598</v>
      </c>
      <c r="M48" s="33"/>
      <c r="N48" s="33"/>
      <c r="O48" s="37">
        <f t="shared" ref="O48" si="11">SUM(C48:N48)</f>
        <v>14074332</v>
      </c>
      <c r="P48" s="37">
        <v>13379347</v>
      </c>
    </row>
    <row r="49" spans="1:16" s="4" customFormat="1" x14ac:dyDescent="0.25">
      <c r="A49" s="36"/>
      <c r="B49" s="21"/>
      <c r="C49" s="66"/>
      <c r="D49" s="66"/>
      <c r="E49" s="66"/>
      <c r="F49" s="66"/>
      <c r="G49" s="66"/>
      <c r="H49" s="66"/>
      <c r="I49" s="66"/>
      <c r="J49" s="66"/>
      <c r="K49" s="66"/>
      <c r="L49" s="66"/>
      <c r="M49" s="66"/>
      <c r="N49" s="66"/>
      <c r="O49" s="33"/>
      <c r="P49" s="38"/>
    </row>
    <row r="50" spans="1:16" s="4" customFormat="1" x14ac:dyDescent="0.25">
      <c r="A50" s="88" t="s">
        <v>29</v>
      </c>
      <c r="B50" s="89"/>
      <c r="C50" s="39">
        <f t="shared" ref="C50:N50" si="12">SUM(C51:C54)</f>
        <v>0</v>
      </c>
      <c r="D50" s="39">
        <f t="shared" si="12"/>
        <v>0</v>
      </c>
      <c r="E50" s="39">
        <f t="shared" si="12"/>
        <v>9</v>
      </c>
      <c r="F50" s="40">
        <f t="shared" si="12"/>
        <v>0</v>
      </c>
      <c r="G50" s="40">
        <f t="shared" si="12"/>
        <v>0</v>
      </c>
      <c r="H50" s="40">
        <f t="shared" si="12"/>
        <v>20</v>
      </c>
      <c r="I50" s="40">
        <f t="shared" si="12"/>
        <v>0</v>
      </c>
      <c r="J50" s="40">
        <f t="shared" si="12"/>
        <v>0</v>
      </c>
      <c r="K50" s="40">
        <f t="shared" si="12"/>
        <v>6</v>
      </c>
      <c r="L50" s="40">
        <f t="shared" si="12"/>
        <v>0</v>
      </c>
      <c r="M50" s="40">
        <f t="shared" si="12"/>
        <v>0</v>
      </c>
      <c r="N50" s="40">
        <f t="shared" si="12"/>
        <v>0</v>
      </c>
      <c r="O50" s="18">
        <f t="shared" ref="O50:O54" si="13">SUM(C50:N50)</f>
        <v>35</v>
      </c>
      <c r="P50" s="18">
        <v>304</v>
      </c>
    </row>
    <row r="51" spans="1:16" s="4" customFormat="1" x14ac:dyDescent="0.25">
      <c r="A51" s="36" t="s">
        <v>1</v>
      </c>
      <c r="B51" s="21" t="s">
        <v>30</v>
      </c>
      <c r="C51" s="17">
        <v>0</v>
      </c>
      <c r="D51" s="17">
        <v>0</v>
      </c>
      <c r="E51" s="17">
        <v>8</v>
      </c>
      <c r="F51" s="17">
        <v>0</v>
      </c>
      <c r="G51" s="17">
        <v>0</v>
      </c>
      <c r="H51" s="17">
        <v>0</v>
      </c>
      <c r="I51" s="17">
        <v>0</v>
      </c>
      <c r="J51" s="17">
        <v>0</v>
      </c>
      <c r="K51" s="17">
        <v>0</v>
      </c>
      <c r="L51" s="17">
        <v>0</v>
      </c>
      <c r="M51" s="17"/>
      <c r="N51" s="17"/>
      <c r="O51" s="18">
        <f t="shared" si="13"/>
        <v>8</v>
      </c>
      <c r="P51" s="18">
        <v>276</v>
      </c>
    </row>
    <row r="52" spans="1:16" s="4" customFormat="1" x14ac:dyDescent="0.25">
      <c r="A52" s="36" t="s">
        <v>1</v>
      </c>
      <c r="B52" s="21" t="s">
        <v>31</v>
      </c>
      <c r="C52" s="17">
        <v>0</v>
      </c>
      <c r="D52" s="17">
        <v>0</v>
      </c>
      <c r="E52" s="17">
        <v>1</v>
      </c>
      <c r="F52" s="17">
        <v>0</v>
      </c>
      <c r="G52" s="17">
        <v>0</v>
      </c>
      <c r="H52" s="17">
        <v>20</v>
      </c>
      <c r="I52" s="17">
        <v>0</v>
      </c>
      <c r="J52" s="17">
        <v>0</v>
      </c>
      <c r="K52" s="17">
        <v>6</v>
      </c>
      <c r="L52" s="17">
        <v>0</v>
      </c>
      <c r="M52" s="17"/>
      <c r="N52" s="17"/>
      <c r="O52" s="18">
        <f t="shared" si="13"/>
        <v>27</v>
      </c>
      <c r="P52" s="18">
        <v>28</v>
      </c>
    </row>
    <row r="53" spans="1:16" s="4" customFormat="1" x14ac:dyDescent="0.25">
      <c r="A53" s="26"/>
      <c r="B53" s="15" t="s">
        <v>32</v>
      </c>
      <c r="C53" s="17">
        <v>0</v>
      </c>
      <c r="D53" s="17">
        <v>0</v>
      </c>
      <c r="E53" s="17">
        <v>0</v>
      </c>
      <c r="F53" s="17">
        <v>0</v>
      </c>
      <c r="G53" s="17">
        <v>0</v>
      </c>
      <c r="H53" s="17">
        <v>0</v>
      </c>
      <c r="I53" s="17">
        <v>0</v>
      </c>
      <c r="J53" s="17">
        <v>0</v>
      </c>
      <c r="K53" s="17">
        <v>0</v>
      </c>
      <c r="L53" s="17">
        <v>0</v>
      </c>
      <c r="M53" s="17"/>
      <c r="N53" s="17"/>
      <c r="O53" s="18">
        <f t="shared" si="13"/>
        <v>0</v>
      </c>
      <c r="P53" s="18">
        <v>0</v>
      </c>
    </row>
    <row r="54" spans="1:16" s="4" customFormat="1" x14ac:dyDescent="0.25">
      <c r="A54" s="26"/>
      <c r="B54" s="15" t="s">
        <v>33</v>
      </c>
      <c r="C54" s="17">
        <v>0</v>
      </c>
      <c r="D54" s="17">
        <v>0</v>
      </c>
      <c r="E54" s="17">
        <v>0</v>
      </c>
      <c r="F54" s="17">
        <v>0</v>
      </c>
      <c r="G54" s="17">
        <v>0</v>
      </c>
      <c r="H54" s="17">
        <v>0</v>
      </c>
      <c r="I54" s="17"/>
      <c r="J54" s="17"/>
      <c r="K54" s="17">
        <v>0</v>
      </c>
      <c r="L54" s="17">
        <v>0</v>
      </c>
      <c r="M54" s="17"/>
      <c r="N54" s="17"/>
      <c r="O54" s="18">
        <f t="shared" si="13"/>
        <v>0</v>
      </c>
      <c r="P54" s="18">
        <v>0</v>
      </c>
    </row>
    <row r="55" spans="1:16" s="4" customFormat="1" x14ac:dyDescent="0.25">
      <c r="A55" s="26"/>
      <c r="B55" s="15"/>
      <c r="C55" s="41"/>
      <c r="D55" s="41"/>
      <c r="E55" s="16"/>
      <c r="F55" s="17"/>
      <c r="G55" s="17"/>
      <c r="H55" s="17"/>
      <c r="I55" s="17"/>
      <c r="J55" s="17"/>
      <c r="K55" s="17"/>
      <c r="L55" s="17"/>
      <c r="M55" s="17"/>
      <c r="N55" s="17"/>
      <c r="O55" s="25"/>
      <c r="P55" s="25"/>
    </row>
    <row r="56" spans="1:16" s="4" customFormat="1" x14ac:dyDescent="0.25">
      <c r="A56" s="84" t="s">
        <v>34</v>
      </c>
      <c r="B56" s="85"/>
      <c r="C56" s="39">
        <f t="shared" ref="C56:N56" si="14">SUM(C57:C58)</f>
        <v>0</v>
      </c>
      <c r="D56" s="39">
        <f t="shared" si="14"/>
        <v>0</v>
      </c>
      <c r="E56" s="39">
        <f t="shared" si="14"/>
        <v>0</v>
      </c>
      <c r="F56" s="40">
        <f t="shared" si="14"/>
        <v>0</v>
      </c>
      <c r="G56" s="40">
        <f t="shared" si="14"/>
        <v>0</v>
      </c>
      <c r="H56" s="40">
        <f t="shared" si="14"/>
        <v>0</v>
      </c>
      <c r="I56" s="40">
        <f t="shared" si="14"/>
        <v>0</v>
      </c>
      <c r="J56" s="40">
        <f t="shared" si="14"/>
        <v>0</v>
      </c>
      <c r="K56" s="40">
        <f t="shared" si="14"/>
        <v>0</v>
      </c>
      <c r="L56" s="40">
        <f t="shared" si="14"/>
        <v>0</v>
      </c>
      <c r="M56" s="40">
        <f t="shared" si="14"/>
        <v>0</v>
      </c>
      <c r="N56" s="40">
        <f t="shared" si="14"/>
        <v>0</v>
      </c>
      <c r="O56" s="18">
        <f>SUM(C56:N56)</f>
        <v>0</v>
      </c>
      <c r="P56" s="18">
        <v>0</v>
      </c>
    </row>
    <row r="57" spans="1:16" s="4" customFormat="1" x14ac:dyDescent="0.25">
      <c r="A57" s="26" t="s">
        <v>1</v>
      </c>
      <c r="B57" s="15" t="s">
        <v>30</v>
      </c>
      <c r="C57" s="41">
        <v>0</v>
      </c>
      <c r="D57" s="41">
        <v>0</v>
      </c>
      <c r="E57" s="41">
        <v>0</v>
      </c>
      <c r="F57" s="41">
        <v>0</v>
      </c>
      <c r="G57" s="41">
        <v>0</v>
      </c>
      <c r="H57" s="41">
        <v>0</v>
      </c>
      <c r="I57" s="41">
        <v>0</v>
      </c>
      <c r="J57" s="41">
        <v>0</v>
      </c>
      <c r="K57" s="41">
        <v>0</v>
      </c>
      <c r="L57" s="41">
        <v>0</v>
      </c>
      <c r="M57" s="41"/>
      <c r="N57" s="41"/>
      <c r="O57" s="18">
        <f>SUM(C57:N57)</f>
        <v>0</v>
      </c>
      <c r="P57" s="18">
        <v>0</v>
      </c>
    </row>
    <row r="58" spans="1:16" s="4" customFormat="1" x14ac:dyDescent="0.25">
      <c r="A58" s="26" t="s">
        <v>1</v>
      </c>
      <c r="B58" s="15" t="s">
        <v>31</v>
      </c>
      <c r="C58" s="41">
        <v>0</v>
      </c>
      <c r="D58" s="41">
        <v>0</v>
      </c>
      <c r="E58" s="41">
        <v>0</v>
      </c>
      <c r="F58" s="41">
        <v>0</v>
      </c>
      <c r="G58" s="41">
        <v>0</v>
      </c>
      <c r="H58" s="41">
        <v>0</v>
      </c>
      <c r="I58" s="41">
        <v>0</v>
      </c>
      <c r="J58" s="41">
        <v>0</v>
      </c>
      <c r="K58" s="41">
        <v>0</v>
      </c>
      <c r="L58" s="41">
        <v>0</v>
      </c>
      <c r="M58" s="41"/>
      <c r="N58" s="41"/>
      <c r="O58" s="18">
        <f>SUM(C58:N58)</f>
        <v>0</v>
      </c>
      <c r="P58" s="18">
        <v>0</v>
      </c>
    </row>
    <row r="59" spans="1:16" s="4" customFormat="1" x14ac:dyDescent="0.25">
      <c r="A59" s="26"/>
      <c r="B59" s="15"/>
      <c r="C59" s="41"/>
      <c r="D59" s="41"/>
      <c r="E59" s="16"/>
      <c r="F59" s="17"/>
      <c r="G59" s="17"/>
      <c r="H59" s="17"/>
      <c r="I59" s="17"/>
      <c r="J59" s="17"/>
      <c r="K59" s="17"/>
      <c r="L59" s="17"/>
      <c r="M59" s="17"/>
      <c r="N59" s="17"/>
      <c r="O59" s="25"/>
      <c r="P59" s="25"/>
    </row>
    <row r="60" spans="1:16" s="4" customFormat="1" x14ac:dyDescent="0.25">
      <c r="A60" s="84" t="s">
        <v>35</v>
      </c>
      <c r="B60" s="85"/>
      <c r="C60" s="13">
        <f t="shared" ref="C60:N60" si="15">SUM(C61:C62)</f>
        <v>1956</v>
      </c>
      <c r="D60" s="13">
        <f t="shared" si="15"/>
        <v>2350</v>
      </c>
      <c r="E60" s="13">
        <f t="shared" si="15"/>
        <v>2358</v>
      </c>
      <c r="F60" s="13">
        <f t="shared" si="15"/>
        <v>2474</v>
      </c>
      <c r="G60" s="13">
        <f t="shared" si="15"/>
        <v>2139</v>
      </c>
      <c r="H60" s="13">
        <f t="shared" si="15"/>
        <v>2572</v>
      </c>
      <c r="I60" s="13">
        <f t="shared" si="15"/>
        <v>2601</v>
      </c>
      <c r="J60" s="13">
        <f t="shared" si="15"/>
        <v>2489</v>
      </c>
      <c r="K60" s="13">
        <f t="shared" si="15"/>
        <v>2623</v>
      </c>
      <c r="L60" s="13">
        <f>SUM(L61:L62)</f>
        <v>2532</v>
      </c>
      <c r="M60" s="13">
        <f t="shared" si="15"/>
        <v>0</v>
      </c>
      <c r="N60" s="13">
        <f t="shared" si="15"/>
        <v>0</v>
      </c>
      <c r="O60" s="13">
        <f>SUM(C60:N60)</f>
        <v>24094</v>
      </c>
      <c r="P60" s="42">
        <v>23391</v>
      </c>
    </row>
    <row r="61" spans="1:16" s="4" customFormat="1" x14ac:dyDescent="0.25">
      <c r="A61" s="43"/>
      <c r="B61" s="15" t="s">
        <v>36</v>
      </c>
      <c r="C61" s="45">
        <v>975</v>
      </c>
      <c r="D61" s="45">
        <v>1265</v>
      </c>
      <c r="E61" s="45">
        <v>1267</v>
      </c>
      <c r="F61" s="74">
        <v>1256</v>
      </c>
      <c r="G61" s="76">
        <v>906</v>
      </c>
      <c r="H61" s="77">
        <v>1317</v>
      </c>
      <c r="I61" s="76">
        <v>1275</v>
      </c>
      <c r="J61" s="76">
        <v>1236</v>
      </c>
      <c r="K61" s="79">
        <v>1300</v>
      </c>
      <c r="L61" s="82">
        <v>1235</v>
      </c>
      <c r="M61" s="45"/>
      <c r="N61" s="45"/>
      <c r="O61" s="13">
        <f>SUM(C61:N61)</f>
        <v>12032</v>
      </c>
      <c r="P61" s="42">
        <v>11448</v>
      </c>
    </row>
    <row r="62" spans="1:16" s="4" customFormat="1" x14ac:dyDescent="0.25">
      <c r="A62" s="43"/>
      <c r="B62" s="15" t="s">
        <v>37</v>
      </c>
      <c r="C62" s="45">
        <v>981</v>
      </c>
      <c r="D62" s="45">
        <v>1085</v>
      </c>
      <c r="E62" s="45">
        <v>1091</v>
      </c>
      <c r="F62" s="74">
        <v>1218</v>
      </c>
      <c r="G62" s="76">
        <v>1233</v>
      </c>
      <c r="H62" s="77">
        <v>1255</v>
      </c>
      <c r="I62" s="76">
        <v>1326</v>
      </c>
      <c r="J62" s="76">
        <v>1253</v>
      </c>
      <c r="K62" s="79">
        <v>1323</v>
      </c>
      <c r="L62" s="82">
        <v>1297</v>
      </c>
      <c r="M62" s="45"/>
      <c r="N62" s="45"/>
      <c r="O62" s="18">
        <f>SUM(C62:N62)</f>
        <v>12062</v>
      </c>
      <c r="P62" s="42">
        <v>11943</v>
      </c>
    </row>
    <row r="63" spans="1:16" s="4" customFormat="1" x14ac:dyDescent="0.25">
      <c r="A63" s="26"/>
      <c r="B63" s="15"/>
      <c r="C63" s="46"/>
      <c r="D63" s="46"/>
      <c r="E63" s="46"/>
      <c r="F63" s="47"/>
      <c r="G63" s="47"/>
      <c r="H63" s="47"/>
      <c r="I63" s="47"/>
      <c r="J63" s="47"/>
      <c r="K63" s="47"/>
      <c r="L63" s="47"/>
      <c r="M63" s="47"/>
      <c r="N63" s="47"/>
      <c r="O63" s="25"/>
      <c r="P63" s="25"/>
    </row>
    <row r="64" spans="1:16" s="4" customFormat="1" x14ac:dyDescent="0.25">
      <c r="A64" s="84" t="s">
        <v>38</v>
      </c>
      <c r="B64" s="85"/>
      <c r="C64" s="48">
        <f>SUM(C65)</f>
        <v>0</v>
      </c>
      <c r="D64" s="48">
        <f>SUM(D65)</f>
        <v>0</v>
      </c>
      <c r="E64" s="48">
        <v>0</v>
      </c>
      <c r="F64" s="49">
        <v>0</v>
      </c>
      <c r="G64" s="49">
        <v>0</v>
      </c>
      <c r="H64" s="49">
        <v>0</v>
      </c>
      <c r="I64" s="49">
        <v>0</v>
      </c>
      <c r="J64" s="49">
        <v>0</v>
      </c>
      <c r="K64" s="49">
        <v>0</v>
      </c>
      <c r="L64" s="49">
        <v>0</v>
      </c>
      <c r="M64" s="49">
        <v>0</v>
      </c>
      <c r="N64" s="49">
        <v>0</v>
      </c>
      <c r="O64" s="18">
        <f>SUM(C64:N64)</f>
        <v>0</v>
      </c>
      <c r="P64" s="39">
        <v>0</v>
      </c>
    </row>
    <row r="65" spans="1:16" s="4" customFormat="1" ht="13.5" thickBot="1" x14ac:dyDescent="0.3">
      <c r="A65" s="50" t="s">
        <v>1</v>
      </c>
      <c r="B65" s="15" t="s">
        <v>39</v>
      </c>
      <c r="C65" s="46">
        <v>0</v>
      </c>
      <c r="D65" s="46">
        <v>0</v>
      </c>
      <c r="E65" s="46">
        <v>0</v>
      </c>
      <c r="F65" s="46">
        <v>0</v>
      </c>
      <c r="G65" s="46">
        <v>0</v>
      </c>
      <c r="H65" s="46">
        <v>0</v>
      </c>
      <c r="I65" s="46">
        <v>0</v>
      </c>
      <c r="J65" s="46">
        <v>0</v>
      </c>
      <c r="K65" s="46">
        <v>0</v>
      </c>
      <c r="L65" s="46">
        <v>0</v>
      </c>
      <c r="M65" s="46"/>
      <c r="N65" s="46"/>
      <c r="O65" s="18">
        <f>SUM(C65:N65)</f>
        <v>0</v>
      </c>
      <c r="P65" s="39">
        <v>0</v>
      </c>
    </row>
    <row r="66" spans="1:16" s="4" customFormat="1" x14ac:dyDescent="0.25">
      <c r="A66" s="51"/>
      <c r="B66" s="52"/>
      <c r="C66" s="53"/>
      <c r="D66" s="53"/>
      <c r="E66" s="53"/>
      <c r="F66" s="54"/>
      <c r="G66" s="54"/>
      <c r="H66" s="54"/>
      <c r="I66" s="54"/>
      <c r="J66" s="54"/>
      <c r="K66" s="54"/>
      <c r="L66" s="54"/>
      <c r="M66" s="54"/>
      <c r="N66" s="54"/>
      <c r="O66" s="53"/>
      <c r="P66" s="55"/>
    </row>
    <row r="67" spans="1:16" ht="13.5" x14ac:dyDescent="0.25">
      <c r="A67" s="84" t="s">
        <v>40</v>
      </c>
      <c r="B67" s="85"/>
      <c r="C67" s="49">
        <f t="shared" ref="C67:N67" si="16">SUM(C68:C70)</f>
        <v>0</v>
      </c>
      <c r="D67" s="49">
        <f t="shared" si="16"/>
        <v>0</v>
      </c>
      <c r="E67" s="49">
        <f t="shared" si="16"/>
        <v>0</v>
      </c>
      <c r="F67" s="49">
        <f t="shared" si="16"/>
        <v>0</v>
      </c>
      <c r="G67" s="49">
        <f t="shared" si="16"/>
        <v>0</v>
      </c>
      <c r="H67" s="49">
        <f t="shared" si="16"/>
        <v>0</v>
      </c>
      <c r="I67" s="49">
        <f t="shared" si="16"/>
        <v>0</v>
      </c>
      <c r="J67" s="49">
        <f t="shared" si="16"/>
        <v>0</v>
      </c>
      <c r="K67" s="49">
        <f t="shared" si="16"/>
        <v>0</v>
      </c>
      <c r="L67" s="49">
        <f t="shared" si="16"/>
        <v>0</v>
      </c>
      <c r="M67" s="49">
        <f t="shared" si="16"/>
        <v>0</v>
      </c>
      <c r="N67" s="49">
        <f t="shared" si="16"/>
        <v>0</v>
      </c>
      <c r="O67" s="48">
        <f t="shared" ref="O67:O70" si="17">SUM(C67:N67)</f>
        <v>0</v>
      </c>
      <c r="P67" s="56">
        <v>0</v>
      </c>
    </row>
    <row r="68" spans="1:16" ht="13.5" x14ac:dyDescent="0.25">
      <c r="A68" s="57"/>
      <c r="B68" s="58" t="s">
        <v>41</v>
      </c>
      <c r="C68" s="45">
        <v>0</v>
      </c>
      <c r="D68" s="45">
        <v>0</v>
      </c>
      <c r="E68" s="45">
        <v>0</v>
      </c>
      <c r="F68" s="45">
        <v>0</v>
      </c>
      <c r="G68" s="45">
        <v>0</v>
      </c>
      <c r="H68" s="45">
        <v>0</v>
      </c>
      <c r="I68" s="45">
        <v>0</v>
      </c>
      <c r="J68" s="45">
        <v>0</v>
      </c>
      <c r="K68" s="79">
        <v>0</v>
      </c>
      <c r="L68" s="79">
        <v>0</v>
      </c>
      <c r="M68" s="45"/>
      <c r="N68" s="45"/>
      <c r="O68" s="48">
        <f t="shared" si="17"/>
        <v>0</v>
      </c>
      <c r="P68" s="56">
        <v>0</v>
      </c>
    </row>
    <row r="69" spans="1:16" ht="13.5" x14ac:dyDescent="0.25">
      <c r="A69" s="57"/>
      <c r="B69" s="58" t="s">
        <v>42</v>
      </c>
      <c r="C69" s="44">
        <v>0</v>
      </c>
      <c r="D69" s="44">
        <v>0</v>
      </c>
      <c r="E69" s="44">
        <v>0</v>
      </c>
      <c r="F69" s="44">
        <v>0</v>
      </c>
      <c r="G69" s="44">
        <v>0</v>
      </c>
      <c r="H69" s="44">
        <v>0</v>
      </c>
      <c r="I69" s="44">
        <v>0</v>
      </c>
      <c r="J69" s="44">
        <v>0</v>
      </c>
      <c r="K69" s="80">
        <v>0</v>
      </c>
      <c r="L69" s="80">
        <v>0</v>
      </c>
      <c r="M69" s="44"/>
      <c r="N69" s="44"/>
      <c r="O69" s="48">
        <f t="shared" si="17"/>
        <v>0</v>
      </c>
      <c r="P69" s="56">
        <v>0</v>
      </c>
    </row>
    <row r="70" spans="1:16" s="5" customFormat="1" ht="14.25" thickBot="1" x14ac:dyDescent="0.3">
      <c r="A70" s="50" t="s">
        <v>1</v>
      </c>
      <c r="B70" s="59" t="s">
        <v>43</v>
      </c>
      <c r="C70" s="60">
        <v>0</v>
      </c>
      <c r="D70" s="60">
        <v>0</v>
      </c>
      <c r="E70" s="60">
        <v>0</v>
      </c>
      <c r="F70" s="60">
        <v>0</v>
      </c>
      <c r="G70" s="60">
        <v>0</v>
      </c>
      <c r="H70" s="60">
        <v>0</v>
      </c>
      <c r="I70" s="60">
        <v>0</v>
      </c>
      <c r="J70" s="60">
        <v>0</v>
      </c>
      <c r="K70" s="81">
        <v>0</v>
      </c>
      <c r="L70" s="81">
        <v>0</v>
      </c>
      <c r="M70" s="60"/>
      <c r="N70" s="60"/>
      <c r="O70" s="61">
        <f t="shared" si="17"/>
        <v>0</v>
      </c>
      <c r="P70" s="61">
        <v>0</v>
      </c>
    </row>
    <row r="71" spans="1:16" s="5" customFormat="1" ht="3" customHeight="1" x14ac:dyDescent="0.3">
      <c r="A71" s="62"/>
      <c r="B71" s="62"/>
      <c r="C71" s="62"/>
      <c r="D71" s="62"/>
      <c r="E71" s="62"/>
      <c r="F71" s="62"/>
      <c r="G71" s="62"/>
      <c r="H71" s="62"/>
      <c r="I71" s="62">
        <v>0</v>
      </c>
      <c r="J71" s="62"/>
      <c r="K71" s="62"/>
      <c r="L71" s="62"/>
      <c r="M71" s="62"/>
      <c r="N71" s="62"/>
      <c r="O71" s="62"/>
      <c r="P71" s="62"/>
    </row>
    <row r="72" spans="1:16" s="5" customFormat="1" ht="15" x14ac:dyDescent="0.3">
      <c r="A72" s="63"/>
      <c r="B72" s="64" t="s">
        <v>44</v>
      </c>
      <c r="C72" s="65"/>
      <c r="D72" s="65"/>
      <c r="E72" s="65"/>
      <c r="F72" s="65"/>
      <c r="G72" s="65"/>
      <c r="H72" s="65"/>
      <c r="I72" s="65"/>
      <c r="J72" s="65"/>
      <c r="K72" s="65"/>
      <c r="L72" s="65"/>
      <c r="M72" s="65"/>
      <c r="N72" s="65"/>
      <c r="O72" s="63"/>
      <c r="P72" s="63"/>
    </row>
    <row r="73" spans="1:16" s="5" customFormat="1" ht="15" x14ac:dyDescent="0.3">
      <c r="A73" s="63"/>
      <c r="B73" s="64" t="s">
        <v>45</v>
      </c>
      <c r="C73" s="65"/>
      <c r="D73" s="65"/>
      <c r="E73" s="65"/>
      <c r="F73" s="65"/>
      <c r="G73" s="65"/>
      <c r="H73" s="65"/>
      <c r="I73" s="65"/>
      <c r="J73" s="65"/>
      <c r="K73" s="65"/>
      <c r="L73" s="65"/>
      <c r="M73" s="65"/>
      <c r="N73" s="65"/>
      <c r="O73" s="63"/>
      <c r="P73" s="63"/>
    </row>
    <row r="74" spans="1:16" ht="15" x14ac:dyDescent="0.3">
      <c r="A74" s="63"/>
      <c r="B74" s="64" t="s">
        <v>46</v>
      </c>
      <c r="C74" s="65"/>
      <c r="D74" s="65"/>
      <c r="E74" s="65"/>
      <c r="F74" s="65"/>
      <c r="G74" s="65"/>
      <c r="H74" s="65"/>
      <c r="I74" s="65"/>
      <c r="J74" s="65"/>
      <c r="K74" s="65"/>
      <c r="L74" s="65"/>
      <c r="M74" s="65"/>
      <c r="N74" s="65"/>
      <c r="O74" s="63"/>
      <c r="P74" s="63"/>
    </row>
    <row r="75" spans="1:16" ht="15" x14ac:dyDescent="0.3">
      <c r="A75" s="63"/>
      <c r="B75" s="64"/>
      <c r="C75" s="65"/>
      <c r="D75" s="65"/>
      <c r="E75" s="65"/>
      <c r="F75" s="65"/>
      <c r="G75" s="65"/>
      <c r="H75" s="65"/>
      <c r="I75" s="65"/>
      <c r="J75" s="65"/>
      <c r="K75" s="65"/>
      <c r="L75" s="65"/>
      <c r="M75" s="65"/>
      <c r="N75" s="65"/>
      <c r="O75" s="63"/>
      <c r="P75" s="63"/>
    </row>
    <row r="76" spans="1:16" ht="15" x14ac:dyDescent="0.3">
      <c r="A76" s="63"/>
      <c r="B76" s="64" t="s">
        <v>50</v>
      </c>
      <c r="C76" s="63"/>
      <c r="D76" s="63"/>
      <c r="E76" s="63"/>
      <c r="F76" s="63"/>
      <c r="G76" s="63"/>
      <c r="H76" s="63"/>
      <c r="I76" s="63"/>
      <c r="J76" s="63"/>
      <c r="K76" s="63"/>
      <c r="L76" s="63"/>
      <c r="M76" s="63"/>
      <c r="N76" s="63"/>
      <c r="O76" s="63"/>
      <c r="P76" s="63"/>
    </row>
    <row r="77" spans="1:16" ht="15" x14ac:dyDescent="0.3">
      <c r="A77" s="63"/>
      <c r="B77" s="64" t="s">
        <v>51</v>
      </c>
      <c r="C77" s="63"/>
      <c r="D77" s="63"/>
      <c r="E77" s="63"/>
      <c r="F77" s="63"/>
      <c r="G77" s="63"/>
      <c r="H77" s="63"/>
      <c r="I77" s="63"/>
      <c r="J77" s="63"/>
      <c r="K77" s="63"/>
      <c r="L77" s="63"/>
      <c r="M77" s="63"/>
      <c r="N77" s="63"/>
      <c r="O77" s="63"/>
      <c r="P77" s="63"/>
    </row>
    <row r="79" spans="1:16" x14ac:dyDescent="0.2">
      <c r="C79" s="6"/>
      <c r="D79" s="6"/>
      <c r="E79" s="6"/>
      <c r="F79" s="6"/>
      <c r="G79" s="6"/>
      <c r="H79" s="6"/>
      <c r="I79" s="6"/>
    </row>
    <row r="81" spans="3:14" x14ac:dyDescent="0.2">
      <c r="C81" s="6"/>
      <c r="D81" s="6"/>
      <c r="E81" s="6"/>
      <c r="F81" s="6"/>
      <c r="G81" s="6"/>
      <c r="H81" s="6"/>
    </row>
    <row r="83" spans="3:14" x14ac:dyDescent="0.2">
      <c r="C83" s="6"/>
      <c r="D83" s="6"/>
      <c r="E83" s="6"/>
      <c r="F83" s="6"/>
      <c r="G83" s="6"/>
      <c r="H83" s="6"/>
      <c r="I83" s="6"/>
      <c r="J83" s="6"/>
      <c r="K83" s="6"/>
      <c r="L83" s="6"/>
      <c r="M83" s="6"/>
      <c r="N83" s="6"/>
    </row>
  </sheetData>
  <mergeCells count="10">
    <mergeCell ref="A8:P8"/>
    <mergeCell ref="A56:B56"/>
    <mergeCell ref="A60:B60"/>
    <mergeCell ref="A64:B64"/>
    <mergeCell ref="A67:B67"/>
    <mergeCell ref="A10:B10"/>
    <mergeCell ref="A12:B12"/>
    <mergeCell ref="A19:B19"/>
    <mergeCell ref="A28:B28"/>
    <mergeCell ref="A50:B50"/>
  </mergeCells>
  <printOptions horizontalCentered="1"/>
  <pageMargins left="0.35433070866141736" right="0.19685039370078741" top="0.19685039370078741" bottom="0.15748031496062992" header="0.15748031496062992" footer="0"/>
  <pageSetup scale="59" orientation="landscape" r:id="rId1"/>
  <headerFooter alignWithMargins="0"/>
  <ignoredErrors>
    <ignoredError sqref="N30 F30 I67 K30" formulaRange="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Mov.PortuarioMensual </vt:lpstr>
      <vt:lpstr>'Mov.PortuarioMensual '!Área_de_impresión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rutilo</dc:creator>
  <cp:lastModifiedBy>JENNIFFER YURITZY MAR MARTINEZ</cp:lastModifiedBy>
  <cp:lastPrinted>2019-12-24T16:24:39Z</cp:lastPrinted>
  <dcterms:created xsi:type="dcterms:W3CDTF">2010-12-29T18:43:41Z</dcterms:created>
  <dcterms:modified xsi:type="dcterms:W3CDTF">2023-11-16T21:40:57Z</dcterms:modified>
</cp:coreProperties>
</file>