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lejandro.PUERTO\Downloads\"/>
    </mc:Choice>
  </mc:AlternateContent>
  <bookViews>
    <workbookView xWindow="0" yWindow="0" windowWidth="24000" windowHeight="9735" tabRatio="738"/>
  </bookViews>
  <sheets>
    <sheet name="Mov.PortuarioMensual " sheetId="177" r:id="rId1"/>
  </sheets>
  <definedNames>
    <definedName name="_xlnm.Print_Area" localSheetId="0">'Mov.PortuarioMensual '!$A$1:$P$77</definedName>
  </definedNames>
  <calcPr calcId="152511"/>
</workbook>
</file>

<file path=xl/calcChain.xml><?xml version="1.0" encoding="utf-8"?>
<calcChain xmlns="http://schemas.openxmlformats.org/spreadsheetml/2006/main">
  <c r="N32" i="177" l="1"/>
  <c r="N31" i="177"/>
  <c r="M32" i="177" l="1"/>
  <c r="M31" i="177"/>
  <c r="L46" i="177" l="1"/>
  <c r="L31" i="177"/>
  <c r="K46" i="177" l="1"/>
  <c r="K31" i="177"/>
  <c r="J46" i="177" l="1"/>
  <c r="J32" i="177"/>
  <c r="J31" i="177"/>
  <c r="I31" i="177" l="1"/>
  <c r="I46" i="177"/>
  <c r="H46" i="177" l="1"/>
  <c r="H32" i="177"/>
  <c r="H31" i="177"/>
  <c r="G46" i="177" l="1"/>
  <c r="G32" i="177"/>
  <c r="G31" i="177"/>
  <c r="F46" i="177" l="1"/>
  <c r="F32" i="177"/>
  <c r="F31" i="177"/>
  <c r="E46" i="177" l="1"/>
  <c r="E32" i="177"/>
  <c r="E31" i="177"/>
  <c r="D32" i="177" l="1"/>
  <c r="C32" i="177" l="1"/>
  <c r="C31" i="177" l="1"/>
  <c r="C40" i="177"/>
  <c r="C46" i="177"/>
  <c r="I67" i="177" l="1"/>
  <c r="D67" i="177" l="1"/>
  <c r="E67" i="177"/>
  <c r="F67" i="177"/>
  <c r="G67" i="177"/>
  <c r="H67" i="177"/>
  <c r="J67" i="177"/>
  <c r="K67" i="177"/>
  <c r="L67" i="177"/>
  <c r="M67" i="177"/>
  <c r="N67" i="177"/>
  <c r="C67" i="177"/>
  <c r="N30" i="177" l="1"/>
  <c r="N60" i="177" l="1"/>
  <c r="N56" i="177"/>
  <c r="N50" i="177"/>
  <c r="N39" i="177"/>
  <c r="N29" i="177"/>
  <c r="N19" i="177"/>
  <c r="N12" i="177"/>
  <c r="I12" i="177" l="1"/>
  <c r="O32" i="177" l="1"/>
  <c r="O70" i="177"/>
  <c r="O69" i="177"/>
  <c r="O68" i="177"/>
  <c r="O65" i="177"/>
  <c r="D64" i="177"/>
  <c r="O64" i="177" s="1"/>
  <c r="C64" i="177"/>
  <c r="O62" i="177"/>
  <c r="O61" i="177"/>
  <c r="M60" i="177"/>
  <c r="L60" i="177"/>
  <c r="K60" i="177"/>
  <c r="J60" i="177"/>
  <c r="I60" i="177"/>
  <c r="H60" i="177"/>
  <c r="G60" i="177"/>
  <c r="F60" i="177"/>
  <c r="E60" i="177"/>
  <c r="D60" i="177"/>
  <c r="C60" i="177"/>
  <c r="O58" i="177"/>
  <c r="O57" i="177"/>
  <c r="M56" i="177"/>
  <c r="L56" i="177"/>
  <c r="K56" i="177"/>
  <c r="J56" i="177"/>
  <c r="I56" i="177"/>
  <c r="H56" i="177"/>
  <c r="G56" i="177"/>
  <c r="F56" i="177"/>
  <c r="E56" i="177"/>
  <c r="D56" i="177"/>
  <c r="C56" i="177"/>
  <c r="O54" i="177"/>
  <c r="O53" i="177"/>
  <c r="O52" i="177"/>
  <c r="O51" i="177"/>
  <c r="M50" i="177"/>
  <c r="L50" i="177"/>
  <c r="K50" i="177"/>
  <c r="J50" i="177"/>
  <c r="I50" i="177"/>
  <c r="H50" i="177"/>
  <c r="G50" i="177"/>
  <c r="F50" i="177"/>
  <c r="E50" i="177"/>
  <c r="D50" i="177"/>
  <c r="C50" i="177"/>
  <c r="O48" i="177"/>
  <c r="O47" i="177"/>
  <c r="O46" i="177"/>
  <c r="O45" i="177"/>
  <c r="O44" i="177"/>
  <c r="O43" i="177"/>
  <c r="O42" i="177"/>
  <c r="O41" i="177"/>
  <c r="O40" i="177"/>
  <c r="M39" i="177"/>
  <c r="L39" i="177"/>
  <c r="K39" i="177"/>
  <c r="J39" i="177"/>
  <c r="I39" i="177"/>
  <c r="H39" i="177"/>
  <c r="G39" i="177"/>
  <c r="F39" i="177"/>
  <c r="E39" i="177"/>
  <c r="D39" i="177"/>
  <c r="C39" i="177"/>
  <c r="O37" i="177"/>
  <c r="O36" i="177"/>
  <c r="O35" i="177"/>
  <c r="O34" i="177"/>
  <c r="K30" i="177"/>
  <c r="K29" i="177" s="1"/>
  <c r="G30" i="177"/>
  <c r="G29" i="177" s="1"/>
  <c r="O31" i="177"/>
  <c r="M30" i="177"/>
  <c r="M29" i="177" s="1"/>
  <c r="J30" i="177"/>
  <c r="J29" i="177" s="1"/>
  <c r="I30" i="177"/>
  <c r="I29" i="177" s="1"/>
  <c r="F30" i="177"/>
  <c r="F29" i="177" s="1"/>
  <c r="E30" i="177"/>
  <c r="E29" i="177" s="1"/>
  <c r="O26" i="177"/>
  <c r="O25" i="177"/>
  <c r="O24" i="177"/>
  <c r="O23" i="177"/>
  <c r="O22" i="177"/>
  <c r="O21" i="177"/>
  <c r="O20" i="177"/>
  <c r="M19" i="177"/>
  <c r="L19" i="177"/>
  <c r="K19" i="177"/>
  <c r="J19" i="177"/>
  <c r="I19" i="177"/>
  <c r="H19" i="177"/>
  <c r="G19" i="177"/>
  <c r="F19" i="177"/>
  <c r="E19" i="177"/>
  <c r="D19" i="177"/>
  <c r="C19" i="177"/>
  <c r="O17" i="177"/>
  <c r="O16" i="177"/>
  <c r="O15" i="177"/>
  <c r="O14" i="177"/>
  <c r="O13" i="177"/>
  <c r="M12" i="177"/>
  <c r="L12" i="177"/>
  <c r="K12" i="177"/>
  <c r="J12" i="177"/>
  <c r="H12" i="177"/>
  <c r="G12" i="177"/>
  <c r="F12" i="177"/>
  <c r="E12" i="177"/>
  <c r="D12" i="177"/>
  <c r="C12" i="177"/>
  <c r="O33" i="177"/>
  <c r="D30" i="177"/>
  <c r="D29" i="177" s="1"/>
  <c r="H30" i="177"/>
  <c r="L30" i="177"/>
  <c r="L29" i="177" s="1"/>
  <c r="C30" i="177"/>
  <c r="C29" i="177" s="1"/>
  <c r="O56" i="177" l="1"/>
  <c r="O30" i="177"/>
  <c r="H29" i="177"/>
  <c r="O29" i="177" s="1"/>
  <c r="O60" i="177"/>
  <c r="O19" i="177"/>
  <c r="O50" i="177"/>
  <c r="O67" i="177"/>
  <c r="O39" i="177"/>
  <c r="O12" i="177"/>
</calcChain>
</file>

<file path=xl/sharedStrings.xml><?xml version="1.0" encoding="utf-8"?>
<sst xmlns="http://schemas.openxmlformats.org/spreadsheetml/2006/main" count="79" uniqueCount="57">
  <si>
    <t>C O N C E P T O</t>
  </si>
  <si>
    <t xml:space="preserve">  </t>
  </si>
  <si>
    <t xml:space="preserve">ARRIBO DE EMBARCACIONES </t>
  </si>
  <si>
    <t>Terminal de Abastecimiento (Off Shore)**</t>
  </si>
  <si>
    <t>Terminal de Usos Múltiples con carga</t>
  </si>
  <si>
    <t>Terminal de Usos Múltiples sin carga</t>
  </si>
  <si>
    <t>Monoboyas (Petroleros)</t>
  </si>
  <si>
    <t>BUQUES OPERADOS</t>
  </si>
  <si>
    <t>Terminal de Usos Múltiples (Carga comercial)</t>
  </si>
  <si>
    <t>Terminal de Usos Múltiples (Sin carga)</t>
  </si>
  <si>
    <t>Terminal de Abastecimiento (Buque tanque)</t>
  </si>
  <si>
    <t>Otros (+)</t>
  </si>
  <si>
    <t xml:space="preserve">MOVIMIENTO DE CARGA </t>
  </si>
  <si>
    <t>Por tipo de trafico (Toneladas)</t>
  </si>
  <si>
    <t>Altura</t>
  </si>
  <si>
    <t xml:space="preserve">      Importación</t>
  </si>
  <si>
    <t xml:space="preserve">      Exportación</t>
  </si>
  <si>
    <t>Cabotaje de entrada (TUM)</t>
  </si>
  <si>
    <t>Cabotaje de salida (TUM)</t>
  </si>
  <si>
    <t>Por tipo de carga (Toneladas)</t>
  </si>
  <si>
    <t>General suelta (Altura TUM)</t>
  </si>
  <si>
    <t>General Suelta (Cabotaje TUM)</t>
  </si>
  <si>
    <t>General Contenerizada (TUM)</t>
  </si>
  <si>
    <t>Granel Agrícola (Altura TUM)</t>
  </si>
  <si>
    <t>Granel Mineral (TUM)</t>
  </si>
  <si>
    <t>Carga General Off Shore (T. Abast.)</t>
  </si>
  <si>
    <t>Fluidos (TUM)</t>
  </si>
  <si>
    <t>Fluidos (T. Abast.)</t>
  </si>
  <si>
    <t>Petróleo y derivados</t>
  </si>
  <si>
    <t>Contenedores (TEUS)</t>
  </si>
  <si>
    <t>Importación</t>
  </si>
  <si>
    <t>Exportación</t>
  </si>
  <si>
    <t>Cabotaje de entrada</t>
  </si>
  <si>
    <t>Cabotaje de salida</t>
  </si>
  <si>
    <t xml:space="preserve">Vehículos automotores </t>
  </si>
  <si>
    <t>Embarque/Desembarque de pasajeros</t>
  </si>
  <si>
    <t>Embarques</t>
  </si>
  <si>
    <t>Desembarques</t>
  </si>
  <si>
    <t>Transbordadores</t>
  </si>
  <si>
    <t>Pasajeros</t>
  </si>
  <si>
    <t>Pasajeros en Cruceros</t>
  </si>
  <si>
    <t>Tránsito</t>
  </si>
  <si>
    <t>Desembarcados</t>
  </si>
  <si>
    <t>Embarcados</t>
  </si>
  <si>
    <t>(+) Se refiere a buques de la Armada de México, Geofísico, Oceanografíco, Sismológicos, taller de Buceo</t>
  </si>
  <si>
    <t xml:space="preserve">     y Draga en operaciones de dragado.</t>
  </si>
  <si>
    <t>(*) Preliminar</t>
  </si>
  <si>
    <t>Terminal de Abastecimiento (Off Shore)</t>
  </si>
  <si>
    <t>Off shore (Terminal de Abastecimiento)</t>
  </si>
  <si>
    <t>Cabotaje (T.Abast. Diesel)</t>
  </si>
  <si>
    <t>ARRIBO DE EMBARCACIONES: Se refiere a la entrada de una embarcación en cualquiera de las terminales (TUM, Terminal de Abastecimiento, fondeo) contabilizando su arribo solo la primera vez que atraque en el muelle, los demas toques al muelle se consideran buques operados.</t>
  </si>
  <si>
    <t>BUQUES OPERADOS: Se refiere a los movimientos de enmienda que realiza una embarcación en su arribo, al pasarse de una terminal a otra (TUM, Terminal de Abastecimiento, fondeo) sin salir del puerto, contabilizando todos los movimientos.</t>
  </si>
  <si>
    <t>Cabotaje (Monoboyas)</t>
  </si>
  <si>
    <t>Terminal MDA 47 S.A.P.I.</t>
  </si>
  <si>
    <t xml:space="preserve"> Acumulado Ene- Dic 2020</t>
  </si>
  <si>
    <t xml:space="preserve"> Acumulado Ene- Dic 2021</t>
  </si>
  <si>
    <t>Serie Mensual de Movimiento Portuario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</si>
</sst>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0_-;\-* #,##0_-;_-* &quot;-&quot;_-;_-@_-"/>
    <numFmt numFmtId="43" formatCode="_-* #,##0.00_-;\-* #,##0.00_-;_-* &quot;-&quot;??_-;_-@_-"/>
    <numFmt numFmtId="164" formatCode="_-[$€-2]* #,##0.00_-;\-[$€-2]* #,##0.00_-;_-[$€-2]* &quot;-&quot;??_-"/>
    <numFmt numFmtId="165" formatCode="0.0"/>
    <numFmt numFmtId="167" formatCode="#,##0.0"/>
  </numFmts>
  <fonts count="2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color indexed="54"/>
      <name val="Arial"/>
      <family val="2"/>
    </font>
    <font>
      <sz val="10"/>
      <color indexed="9"/>
      <name val="Arial"/>
      <family val="2"/>
    </font>
    <font>
      <sz val="8"/>
      <color indexed="54"/>
      <name val="Arial"/>
      <family val="2"/>
    </font>
    <font>
      <sz val="10"/>
      <color indexed="62"/>
      <name val="Arial"/>
      <family val="2"/>
    </font>
    <font>
      <sz val="10"/>
      <name val="Arial"/>
      <family val="2"/>
    </font>
    <font>
      <sz val="9"/>
      <name val="Microsoft Sans Serif"/>
      <family val="2"/>
    </font>
    <font>
      <b/>
      <sz val="10"/>
      <name val="Times New Roman"/>
      <family val="1"/>
    </font>
    <font>
      <b/>
      <sz val="8"/>
      <color indexed="54"/>
      <name val="Arial"/>
      <family val="2"/>
    </font>
    <font>
      <b/>
      <sz val="8"/>
      <color theme="1" tint="0.249977111117893"/>
      <name val="Montserrat"/>
    </font>
    <font>
      <sz val="8"/>
      <color theme="1" tint="0.249977111117893"/>
      <name val="Montserrat"/>
    </font>
    <font>
      <b/>
      <sz val="12"/>
      <name val="Montserrat"/>
    </font>
    <font>
      <b/>
      <sz val="8"/>
      <name val="Montserrat"/>
    </font>
    <font>
      <b/>
      <sz val="8"/>
      <color theme="0"/>
      <name val="Montserrat"/>
    </font>
    <font>
      <sz val="8"/>
      <name val="Montserrat"/>
    </font>
    <font>
      <sz val="10"/>
      <name val="Montserrat"/>
    </font>
    <font>
      <b/>
      <sz val="9"/>
      <color theme="0"/>
      <name val="Montserrat"/>
    </font>
    <font>
      <sz val="8"/>
      <color indexed="62"/>
      <name val="Arial"/>
      <family val="2"/>
    </font>
    <font>
      <b/>
      <sz val="9"/>
      <color indexed="54"/>
      <name val="Arial"/>
      <family val="2"/>
    </font>
    <font>
      <sz val="11"/>
      <name val="Times New Roman"/>
      <family val="1"/>
    </font>
  </fonts>
  <fills count="3">
    <fill>
      <patternFill patternType="none"/>
    </fill>
    <fill>
      <patternFill patternType="gray125"/>
    </fill>
    <fill>
      <patternFill patternType="solid">
        <fgColor rgb="FF275948"/>
        <bgColor indexed="64"/>
      </patternFill>
    </fill>
  </fills>
  <borders count="14">
    <border>
      <left/>
      <right/>
      <top/>
      <bottom/>
      <diagonal/>
    </border>
    <border>
      <left style="medium">
        <color indexed="22"/>
      </left>
      <right style="thin">
        <color indexed="22"/>
      </right>
      <top/>
      <bottom style="thin">
        <color indexed="22"/>
      </bottom>
      <diagonal/>
    </border>
    <border>
      <left style="thin">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style="thin">
        <color indexed="22"/>
      </top>
      <bottom/>
      <diagonal/>
    </border>
    <border>
      <left style="thin">
        <color indexed="22"/>
      </left>
      <right style="thin">
        <color indexed="22"/>
      </right>
      <top/>
      <bottom/>
      <diagonal/>
    </border>
    <border>
      <left style="thin">
        <color indexed="22"/>
      </left>
      <right style="thin">
        <color indexed="22"/>
      </right>
      <top style="thin">
        <color indexed="22"/>
      </top>
      <bottom style="medium">
        <color indexed="22"/>
      </bottom>
      <diagonal/>
    </border>
    <border>
      <left style="medium">
        <color theme="1" tint="0.34998626667073579"/>
      </left>
      <right style="medium">
        <color theme="1" tint="0.34998626667073579"/>
      </right>
      <top style="medium">
        <color theme="1" tint="0.34998626667073579"/>
      </top>
      <bottom style="medium">
        <color theme="1" tint="0.34998626667073579"/>
      </bottom>
      <diagonal/>
    </border>
    <border>
      <left style="thin">
        <color indexed="22"/>
      </left>
      <right style="thin">
        <color indexed="22"/>
      </right>
      <top style="thin">
        <color indexed="22"/>
      </top>
      <bottom style="thin">
        <color indexed="22"/>
      </bottom>
      <diagonal/>
    </border>
    <border>
      <left style="thin">
        <color indexed="22"/>
      </left>
      <right style="thin">
        <color indexed="22"/>
      </right>
      <top style="thin">
        <color indexed="22"/>
      </top>
      <bottom/>
      <diagonal/>
    </border>
  </borders>
  <cellStyleXfs count="22">
    <xf numFmtId="0" fontId="0" fillId="0" borderId="0"/>
    <xf numFmtId="43" fontId="5" fillId="0" borderId="0" applyFont="0" applyFill="0" applyBorder="0" applyAlignment="0" applyProtection="0"/>
    <xf numFmtId="164" fontId="5"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xf numFmtId="0" fontId="4" fillId="0" borderId="0"/>
    <xf numFmtId="0" fontId="10" fillId="0" borderId="0"/>
    <xf numFmtId="0" fontId="11" fillId="0" borderId="0"/>
    <xf numFmtId="0" fontId="4" fillId="0" borderId="0"/>
    <xf numFmtId="0" fontId="12" fillId="0" borderId="0"/>
    <xf numFmtId="9" fontId="10"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3" fillId="0" borderId="0"/>
    <xf numFmtId="43" fontId="3" fillId="0" borderId="0" applyFont="0" applyFill="0" applyBorder="0" applyAlignment="0" applyProtection="0"/>
    <xf numFmtId="43" fontId="5" fillId="0" borderId="0" applyFont="0" applyFill="0" applyBorder="0" applyAlignment="0" applyProtection="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cellStyleXfs>
  <cellXfs count="91">
    <xf numFmtId="0" fontId="0" fillId="0" borderId="0" xfId="0"/>
    <xf numFmtId="9" fontId="8" fillId="0" borderId="0" xfId="14" applyFont="1" applyFill="1"/>
    <xf numFmtId="0" fontId="6" fillId="0" borderId="0" xfId="12" applyFont="1"/>
    <xf numFmtId="0" fontId="6" fillId="0" borderId="0" xfId="12" applyFont="1" applyFill="1"/>
    <xf numFmtId="0" fontId="7" fillId="0" borderId="0" xfId="12" applyFont="1" applyFill="1" applyAlignment="1">
      <alignment horizontal="center" vertical="center"/>
    </xf>
    <xf numFmtId="0" fontId="8" fillId="0" borderId="0" xfId="12" applyFont="1" applyFill="1"/>
    <xf numFmtId="3" fontId="8" fillId="0" borderId="0" xfId="12" applyNumberFormat="1" applyFont="1" applyFill="1"/>
    <xf numFmtId="4" fontId="8" fillId="0" borderId="0" xfId="12" applyNumberFormat="1" applyFont="1" applyFill="1"/>
    <xf numFmtId="165" fontId="8" fillId="0" borderId="0" xfId="12" applyNumberFormat="1" applyFont="1" applyFill="1"/>
    <xf numFmtId="1" fontId="8" fillId="0" borderId="0" xfId="12" applyNumberFormat="1" applyFont="1" applyFill="1"/>
    <xf numFmtId="0" fontId="8" fillId="0" borderId="0" xfId="12" applyFont="1" applyFill="1" applyAlignment="1">
      <alignment horizontal="right"/>
    </xf>
    <xf numFmtId="0" fontId="9" fillId="0" borderId="0" xfId="12" applyFont="1" applyFill="1"/>
    <xf numFmtId="3" fontId="6" fillId="0" borderId="0" xfId="12" applyNumberFormat="1" applyFont="1"/>
    <xf numFmtId="0" fontId="15" fillId="0" borderId="1" xfId="12" applyFont="1" applyBorder="1"/>
    <xf numFmtId="0" fontId="15" fillId="0" borderId="2" xfId="12" applyFont="1" applyBorder="1"/>
    <xf numFmtId="0" fontId="15" fillId="0" borderId="2" xfId="12" applyFont="1" applyBorder="1" applyAlignment="1">
      <alignment horizontal="right"/>
    </xf>
    <xf numFmtId="0" fontId="14" fillId="0" borderId="2" xfId="12" applyFont="1" applyBorder="1" applyAlignment="1">
      <alignment horizontal="right"/>
    </xf>
    <xf numFmtId="0" fontId="15" fillId="0" borderId="2" xfId="12" applyFont="1" applyFill="1" applyBorder="1" applyAlignment="1">
      <alignment horizontal="right"/>
    </xf>
    <xf numFmtId="0" fontId="15" fillId="0" borderId="3" xfId="12" applyFont="1" applyBorder="1" applyAlignment="1">
      <alignment horizontal="right"/>
    </xf>
    <xf numFmtId="3" fontId="17" fillId="0" borderId="2" xfId="12" applyNumberFormat="1" applyFont="1" applyFill="1" applyBorder="1" applyAlignment="1">
      <alignment horizontal="right"/>
    </xf>
    <xf numFmtId="3" fontId="19" fillId="0" borderId="2" xfId="12" applyNumberFormat="1" applyFont="1" applyFill="1" applyBorder="1" applyAlignment="1">
      <alignment horizontal="right"/>
    </xf>
    <xf numFmtId="3" fontId="17" fillId="0" borderId="2" xfId="12" applyNumberFormat="1" applyFont="1" applyBorder="1" applyAlignment="1">
      <alignment horizontal="right"/>
    </xf>
    <xf numFmtId="0" fontId="19" fillId="0" borderId="2" xfId="12" applyFont="1" applyBorder="1" applyAlignment="1">
      <alignment horizontal="right"/>
    </xf>
    <xf numFmtId="0" fontId="19" fillId="0" borderId="5" xfId="12" applyFont="1" applyFill="1" applyBorder="1"/>
    <xf numFmtId="0" fontId="19" fillId="0" borderId="2" xfId="12" applyFont="1" applyFill="1" applyBorder="1" applyAlignment="1">
      <alignment horizontal="right"/>
    </xf>
    <xf numFmtId="0" fontId="17" fillId="0" borderId="2" xfId="12" applyFont="1" applyBorder="1" applyAlignment="1">
      <alignment horizontal="right"/>
    </xf>
    <xf numFmtId="4" fontId="17" fillId="0" borderId="5" xfId="12" applyNumberFormat="1" applyFont="1" applyFill="1" applyBorder="1" applyAlignment="1"/>
    <xf numFmtId="4" fontId="17" fillId="0" borderId="2" xfId="1" applyNumberFormat="1" applyFont="1" applyBorder="1" applyAlignment="1">
      <alignment horizontal="right"/>
    </xf>
    <xf numFmtId="4" fontId="19" fillId="0" borderId="5" xfId="12" applyNumberFormat="1" applyFont="1" applyFill="1" applyBorder="1" applyAlignment="1"/>
    <xf numFmtId="4" fontId="19" fillId="0" borderId="2" xfId="12" applyNumberFormat="1" applyFont="1" applyFill="1" applyBorder="1" applyAlignment="1"/>
    <xf numFmtId="4" fontId="19" fillId="0" borderId="2" xfId="12" applyNumberFormat="1" applyFont="1" applyBorder="1" applyAlignment="1"/>
    <xf numFmtId="0" fontId="19" fillId="0" borderId="2" xfId="12" applyFont="1" applyFill="1" applyBorder="1"/>
    <xf numFmtId="0" fontId="19" fillId="0" borderId="4" xfId="12" applyFont="1" applyFill="1" applyBorder="1"/>
    <xf numFmtId="4" fontId="17" fillId="0" borderId="2" xfId="12" applyNumberFormat="1" applyFont="1" applyFill="1" applyBorder="1" applyAlignment="1">
      <alignment horizontal="right"/>
    </xf>
    <xf numFmtId="3" fontId="19" fillId="0" borderId="2" xfId="12" applyNumberFormat="1" applyFont="1" applyFill="1" applyBorder="1" applyAlignment="1"/>
    <xf numFmtId="4" fontId="17" fillId="0" borderId="5" xfId="12" applyNumberFormat="1" applyFont="1" applyFill="1" applyBorder="1" applyAlignment="1">
      <alignment horizontal="right"/>
    </xf>
    <xf numFmtId="3" fontId="17" fillId="0" borderId="5" xfId="12" applyNumberFormat="1" applyFont="1" applyBorder="1" applyAlignment="1">
      <alignment horizontal="right"/>
    </xf>
    <xf numFmtId="3" fontId="17" fillId="0" borderId="5" xfId="12" applyNumberFormat="1" applyFont="1" applyFill="1" applyBorder="1" applyAlignment="1">
      <alignment horizontal="right"/>
    </xf>
    <xf numFmtId="3" fontId="17" fillId="0" borderId="2" xfId="1" applyNumberFormat="1" applyFont="1" applyBorder="1" applyAlignment="1">
      <alignment horizontal="right"/>
    </xf>
    <xf numFmtId="0" fontId="19" fillId="0" borderId="6" xfId="12" applyFont="1" applyFill="1" applyBorder="1" applyAlignment="1">
      <alignment horizontal="right"/>
    </xf>
    <xf numFmtId="0" fontId="19" fillId="0" borderId="5" xfId="12" applyFont="1" applyFill="1" applyBorder="1" applyAlignment="1">
      <alignment horizontal="right"/>
    </xf>
    <xf numFmtId="0" fontId="17" fillId="0" borderId="6" xfId="12" applyFont="1" applyFill="1" applyBorder="1" applyAlignment="1">
      <alignment horizontal="right"/>
    </xf>
    <xf numFmtId="0" fontId="19" fillId="0" borderId="9" xfId="12" applyFont="1" applyFill="1" applyBorder="1" applyAlignment="1">
      <alignment horizontal="right"/>
    </xf>
    <xf numFmtId="3" fontId="17" fillId="0" borderId="9" xfId="12" applyNumberFormat="1" applyFont="1" applyBorder="1" applyAlignment="1">
      <alignment horizontal="right"/>
    </xf>
    <xf numFmtId="0" fontId="17" fillId="0" borderId="5" xfId="12" applyFont="1" applyBorder="1" applyAlignment="1">
      <alignment horizontal="right"/>
    </xf>
    <xf numFmtId="0" fontId="17" fillId="0" borderId="10" xfId="12" applyFont="1" applyBorder="1" applyAlignment="1">
      <alignment horizontal="right"/>
    </xf>
    <xf numFmtId="0" fontId="20" fillId="0" borderId="0" xfId="12" applyFont="1" applyAlignment="1">
      <alignment wrapText="1"/>
    </xf>
    <xf numFmtId="0" fontId="20" fillId="0" borderId="0" xfId="12" applyFont="1"/>
    <xf numFmtId="0" fontId="19" fillId="0" borderId="0" xfId="12" applyFont="1"/>
    <xf numFmtId="0" fontId="20" fillId="0" borderId="0" xfId="12" applyFont="1" applyFill="1"/>
    <xf numFmtId="4" fontId="22" fillId="0" borderId="2" xfId="0" applyNumberFormat="1" applyFont="1" applyFill="1" applyBorder="1" applyAlignment="1"/>
    <xf numFmtId="17" fontId="21" fillId="2" borderId="11" xfId="12" applyNumberFormat="1" applyFont="1" applyFill="1" applyBorder="1" applyAlignment="1">
      <alignment horizontal="center" vertical="center"/>
    </xf>
    <xf numFmtId="0" fontId="18" fillId="2" borderId="11" xfId="12" applyFont="1" applyFill="1" applyBorder="1" applyAlignment="1">
      <alignment horizontal="center" vertical="center" wrapText="1"/>
    </xf>
    <xf numFmtId="3" fontId="23" fillId="0" borderId="0" xfId="12" applyNumberFormat="1" applyFont="1" applyFill="1"/>
    <xf numFmtId="167" fontId="23" fillId="0" borderId="0" xfId="12" applyNumberFormat="1" applyFont="1" applyFill="1"/>
    <xf numFmtId="4" fontId="8" fillId="0" borderId="0" xfId="0" applyNumberFormat="1" applyFont="1" applyFill="1"/>
    <xf numFmtId="1" fontId="8" fillId="0" borderId="0" xfId="0" applyNumberFormat="1" applyFont="1" applyFill="1" applyAlignment="1">
      <alignment horizontal="center"/>
    </xf>
    <xf numFmtId="1" fontId="13" fillId="0" borderId="0" xfId="0" applyNumberFormat="1" applyFont="1" applyFill="1" applyAlignment="1">
      <alignment horizontal="center"/>
    </xf>
    <xf numFmtId="167" fontId="8" fillId="0" borderId="0" xfId="12" applyNumberFormat="1" applyFont="1" applyFill="1"/>
    <xf numFmtId="43" fontId="8" fillId="0" borderId="0" xfId="12" applyNumberFormat="1" applyFont="1" applyFill="1"/>
    <xf numFmtId="41" fontId="8" fillId="0" borderId="0" xfId="12" applyNumberFormat="1" applyFont="1" applyFill="1"/>
    <xf numFmtId="3" fontId="24" fillId="0" borderId="0" xfId="0" applyNumberFormat="1" applyFont="1"/>
    <xf numFmtId="4" fontId="23" fillId="0" borderId="0" xfId="12" applyNumberFormat="1" applyFont="1" applyFill="1"/>
    <xf numFmtId="3" fontId="8" fillId="0" borderId="0" xfId="0" applyNumberFormat="1" applyFont="1" applyFill="1"/>
    <xf numFmtId="3" fontId="19" fillId="0" borderId="5" xfId="12" applyNumberFormat="1" applyFont="1" applyFill="1" applyBorder="1" applyAlignment="1">
      <alignment horizontal="right"/>
    </xf>
    <xf numFmtId="0" fontId="17" fillId="0" borderId="4" xfId="12" applyFont="1" applyFill="1" applyBorder="1"/>
    <xf numFmtId="0" fontId="17" fillId="0" borderId="5" xfId="12" applyFont="1" applyFill="1" applyBorder="1"/>
    <xf numFmtId="0" fontId="17" fillId="0" borderId="1" xfId="12" applyFont="1" applyFill="1" applyBorder="1"/>
    <xf numFmtId="0" fontId="19" fillId="0" borderId="1" xfId="12" applyFont="1" applyFill="1" applyBorder="1"/>
    <xf numFmtId="4" fontId="19" fillId="0" borderId="2" xfId="12" applyNumberFormat="1" applyFont="1" applyFill="1" applyBorder="1" applyAlignment="1">
      <alignment horizontal="right"/>
    </xf>
    <xf numFmtId="0" fontId="17" fillId="0" borderId="2" xfId="12" applyFont="1" applyFill="1" applyBorder="1" applyAlignment="1">
      <alignment horizontal="right"/>
    </xf>
    <xf numFmtId="4" fontId="17" fillId="0" borderId="2" xfId="1" applyNumberFormat="1" applyFont="1" applyFill="1" applyBorder="1" applyAlignment="1">
      <alignment horizontal="right"/>
    </xf>
    <xf numFmtId="0" fontId="19" fillId="0" borderId="7" xfId="12" applyFont="1" applyFill="1" applyBorder="1"/>
    <xf numFmtId="0" fontId="19" fillId="0" borderId="8" xfId="12" applyFont="1" applyFill="1" applyBorder="1"/>
    <xf numFmtId="0" fontId="19" fillId="0" borderId="9" xfId="12" applyFont="1" applyFill="1" applyBorder="1"/>
    <xf numFmtId="0" fontId="17" fillId="0" borderId="8" xfId="12" applyFont="1" applyFill="1" applyBorder="1"/>
    <xf numFmtId="0" fontId="19" fillId="0" borderId="6" xfId="12" applyFont="1" applyFill="1" applyBorder="1"/>
    <xf numFmtId="0" fontId="19" fillId="0" borderId="10" xfId="12" applyFont="1" applyFill="1" applyBorder="1"/>
    <xf numFmtId="0" fontId="19" fillId="0" borderId="10" xfId="12" applyFont="1" applyFill="1" applyBorder="1" applyAlignment="1">
      <alignment horizontal="right"/>
    </xf>
    <xf numFmtId="0" fontId="17" fillId="0" borderId="10" xfId="12" applyFont="1" applyFill="1" applyBorder="1" applyAlignment="1">
      <alignment horizontal="right"/>
    </xf>
    <xf numFmtId="3" fontId="19" fillId="0" borderId="2" xfId="12" applyNumberFormat="1" applyFont="1" applyBorder="1" applyAlignment="1">
      <alignment horizontal="right"/>
    </xf>
    <xf numFmtId="4" fontId="19" fillId="0" borderId="5" xfId="12" applyNumberFormat="1" applyFont="1" applyBorder="1" applyAlignment="1"/>
    <xf numFmtId="0" fontId="19" fillId="0" borderId="6" xfId="12" applyFont="1" applyBorder="1" applyAlignment="1">
      <alignment horizontal="right"/>
    </xf>
    <xf numFmtId="0" fontId="19" fillId="0" borderId="5" xfId="12" applyFont="1" applyBorder="1" applyAlignment="1">
      <alignment horizontal="right"/>
    </xf>
    <xf numFmtId="0" fontId="19" fillId="0" borderId="10" xfId="12" applyFont="1" applyBorder="1" applyAlignment="1">
      <alignment horizontal="right"/>
    </xf>
    <xf numFmtId="4" fontId="19" fillId="0" borderId="12" xfId="12" applyNumberFormat="1" applyFont="1" applyFill="1" applyBorder="1" applyAlignment="1"/>
    <xf numFmtId="0" fontId="19" fillId="0" borderId="13" xfId="12" applyFont="1" applyFill="1" applyBorder="1" applyAlignment="1">
      <alignment horizontal="right"/>
    </xf>
    <xf numFmtId="0" fontId="17" fillId="0" borderId="4" xfId="12" applyFont="1" applyFill="1" applyBorder="1"/>
    <xf numFmtId="0" fontId="17" fillId="0" borderId="5" xfId="12" applyFont="1" applyFill="1" applyBorder="1"/>
    <xf numFmtId="0" fontId="16" fillId="0" borderId="0" xfId="12" applyFont="1" applyAlignment="1">
      <alignment horizontal="center"/>
    </xf>
    <xf numFmtId="0" fontId="21" fillId="2" borderId="11" xfId="12" applyFont="1" applyFill="1" applyBorder="1" applyAlignment="1">
      <alignment horizontal="center" vertical="center"/>
    </xf>
  </cellXfs>
  <cellStyles count="22">
    <cellStyle name="Euro" xfId="2"/>
    <cellStyle name="Millares" xfId="1" builtinId="3"/>
    <cellStyle name="Millares 2" xfId="3"/>
    <cellStyle name="Millares 2 2" xfId="13"/>
    <cellStyle name="Millares 3" xfId="4"/>
    <cellStyle name="Millares 4" xfId="16"/>
    <cellStyle name="Millares 4 2" xfId="17"/>
    <cellStyle name="Millares 5" xfId="19"/>
    <cellStyle name="Millares 6" xfId="21"/>
    <cellStyle name="Normal" xfId="0" builtinId="0"/>
    <cellStyle name="Normal 2" xfId="5"/>
    <cellStyle name="Normal 2 2" xfId="6"/>
    <cellStyle name="Normal 3" xfId="7"/>
    <cellStyle name="Normal 3 2" xfId="8"/>
    <cellStyle name="Normal 4" xfId="9"/>
    <cellStyle name="Normal 5" xfId="10"/>
    <cellStyle name="Normal 6" xfId="12"/>
    <cellStyle name="Normal 7" xfId="15"/>
    <cellStyle name="Normal 8" xfId="18"/>
    <cellStyle name="Normal 9" xfId="20"/>
    <cellStyle name="Porcentaje 2" xfId="14"/>
    <cellStyle name="Porcentual 2" xfId="11"/>
  </cellStyles>
  <dxfs count="7">
    <dxf>
      <fill>
        <patternFill patternType="solid">
          <fgColor theme="0" tint="-0.14999847407452621"/>
          <bgColor theme="0" tint="-0.14999847407452621"/>
        </patternFill>
      </fill>
    </dxf>
    <dxf>
      <fill>
        <patternFill patternType="solid">
          <fgColor theme="0" tint="-0.14999847407452621"/>
          <bgColor theme="0" tint="-0.14999847407452621"/>
        </patternFill>
      </fill>
    </dxf>
    <dxf>
      <font>
        <b/>
        <color theme="1"/>
      </font>
    </dxf>
    <dxf>
      <font>
        <b/>
        <color theme="1"/>
      </font>
    </dxf>
    <dxf>
      <font>
        <b/>
        <color theme="1"/>
      </font>
      <border>
        <top style="thin">
          <color theme="1"/>
        </top>
      </border>
    </dxf>
    <dxf>
      <font>
        <b/>
        <color theme="1"/>
      </font>
      <border>
        <bottom style="medium">
          <color theme="1"/>
        </bottom>
      </border>
    </dxf>
    <dxf>
      <font>
        <color theme="1"/>
      </font>
      <border>
        <left style="thin">
          <color theme="1"/>
        </left>
        <right style="thin">
          <color theme="1"/>
        </right>
        <top style="thin">
          <color theme="1"/>
        </top>
        <bottom style="thin">
          <color theme="1"/>
        </bottom>
        <vertical style="thin">
          <color theme="1"/>
        </vertical>
      </border>
    </dxf>
  </dxfs>
  <tableStyles count="1" defaultTableStyle="TableStyleMedium9" defaultPivotStyle="PivotStyleLight16">
    <tableStyle name="TableStyleLight1 2"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mruColors>
      <color rgb="FFB38E5D"/>
      <color rgb="FF800000"/>
      <color rgb="FF621132"/>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38100</xdr:colOff>
      <xdr:row>44</xdr:row>
      <xdr:rowOff>0</xdr:rowOff>
    </xdr:from>
    <xdr:to>
      <xdr:col>3</xdr:col>
      <xdr:colOff>239361</xdr:colOff>
      <xdr:row>44</xdr:row>
      <xdr:rowOff>152400</xdr:rowOff>
    </xdr:to>
    <xdr:sp macro="" textlink="">
      <xdr:nvSpPr>
        <xdr:cNvPr id="6" name="Text Box 13"/>
        <xdr:cNvSpPr txBox="1">
          <a:spLocks noChangeArrowheads="1"/>
        </xdr:cNvSpPr>
      </xdr:nvSpPr>
      <xdr:spPr bwMode="auto">
        <a:xfrm>
          <a:off x="3295650" y="7381875"/>
          <a:ext cx="201261" cy="152400"/>
        </a:xfrm>
        <a:prstGeom prst="rect">
          <a:avLst/>
        </a:prstGeom>
        <a:noFill/>
        <a:ln w="9525">
          <a:noFill/>
          <a:miter lim="800000"/>
          <a:headEnd/>
          <a:tailEnd/>
        </a:ln>
      </xdr:spPr>
      <xdr:txBody>
        <a:bodyPr vertOverflow="clip" wrap="square" lIns="27432" tIns="22860" rIns="0" bIns="0" anchor="t" upright="1"/>
        <a:lstStyle/>
        <a:p>
          <a:pPr algn="ctr" rtl="0">
            <a:defRPr sz="1000"/>
          </a:pPr>
          <a:r>
            <a:rPr lang="es-ES" sz="900" b="0" i="0" strike="noStrike">
              <a:solidFill>
                <a:srgbClr val="000000"/>
              </a:solidFill>
              <a:latin typeface="Montserrat" panose="00000500000000000000" pitchFamily="2" charset="0"/>
              <a:cs typeface="Arial"/>
            </a:rPr>
            <a:t>*</a:t>
          </a:r>
        </a:p>
      </xdr:txBody>
    </xdr:sp>
    <xdr:clientData/>
  </xdr:twoCellAnchor>
  <xdr:twoCellAnchor>
    <xdr:from>
      <xdr:col>3</xdr:col>
      <xdr:colOff>38100</xdr:colOff>
      <xdr:row>33</xdr:row>
      <xdr:rowOff>9525</xdr:rowOff>
    </xdr:from>
    <xdr:to>
      <xdr:col>3</xdr:col>
      <xdr:colOff>239361</xdr:colOff>
      <xdr:row>34</xdr:row>
      <xdr:rowOff>0</xdr:rowOff>
    </xdr:to>
    <xdr:sp macro="" textlink="">
      <xdr:nvSpPr>
        <xdr:cNvPr id="7" name="Text Box 13"/>
        <xdr:cNvSpPr txBox="1">
          <a:spLocks noChangeArrowheads="1"/>
        </xdr:cNvSpPr>
      </xdr:nvSpPr>
      <xdr:spPr bwMode="auto">
        <a:xfrm>
          <a:off x="3295650" y="5610225"/>
          <a:ext cx="201261" cy="152400"/>
        </a:xfrm>
        <a:prstGeom prst="rect">
          <a:avLst/>
        </a:prstGeom>
        <a:noFill/>
        <a:ln w="9525">
          <a:noFill/>
          <a:miter lim="800000"/>
          <a:headEnd/>
          <a:tailEnd/>
        </a:ln>
      </xdr:spPr>
      <xdr:txBody>
        <a:bodyPr vertOverflow="clip" wrap="square" lIns="27432" tIns="22860" rIns="0" bIns="0" anchor="t" upright="1"/>
        <a:lstStyle/>
        <a:p>
          <a:pPr algn="ctr" rtl="0">
            <a:defRPr sz="1000"/>
          </a:pPr>
          <a:r>
            <a:rPr lang="es-ES" sz="900" b="0" i="0" strike="noStrike">
              <a:solidFill>
                <a:srgbClr val="000000"/>
              </a:solidFill>
              <a:latin typeface="Montserrat" panose="00000500000000000000" pitchFamily="2" charset="0"/>
              <a:cs typeface="Arial"/>
            </a:rPr>
            <a:t>*</a:t>
          </a:r>
        </a:p>
      </xdr:txBody>
    </xdr:sp>
    <xdr:clientData/>
  </xdr:twoCellAnchor>
  <xdr:twoCellAnchor>
    <xdr:from>
      <xdr:col>4</xdr:col>
      <xdr:colOff>38100</xdr:colOff>
      <xdr:row>33</xdr:row>
      <xdr:rowOff>9525</xdr:rowOff>
    </xdr:from>
    <xdr:to>
      <xdr:col>4</xdr:col>
      <xdr:colOff>239361</xdr:colOff>
      <xdr:row>34</xdr:row>
      <xdr:rowOff>0</xdr:rowOff>
    </xdr:to>
    <xdr:sp macro="" textlink="">
      <xdr:nvSpPr>
        <xdr:cNvPr id="8" name="Text Box 13"/>
        <xdr:cNvSpPr txBox="1">
          <a:spLocks noChangeArrowheads="1"/>
        </xdr:cNvSpPr>
      </xdr:nvSpPr>
      <xdr:spPr bwMode="auto">
        <a:xfrm>
          <a:off x="3295650" y="5095875"/>
          <a:ext cx="201261" cy="133350"/>
        </a:xfrm>
        <a:prstGeom prst="rect">
          <a:avLst/>
        </a:prstGeom>
        <a:noFill/>
        <a:ln w="9525">
          <a:noFill/>
          <a:miter lim="800000"/>
          <a:headEnd/>
          <a:tailEnd/>
        </a:ln>
      </xdr:spPr>
      <xdr:txBody>
        <a:bodyPr vertOverflow="clip" wrap="square" lIns="27432" tIns="22860" rIns="0" bIns="0" anchor="t" upright="1"/>
        <a:lstStyle/>
        <a:p>
          <a:pPr algn="ctr" rtl="0">
            <a:defRPr sz="1000"/>
          </a:pPr>
          <a:r>
            <a:rPr lang="es-ES" sz="900" b="0" i="0" strike="noStrike">
              <a:solidFill>
                <a:srgbClr val="000000"/>
              </a:solidFill>
              <a:latin typeface="Montserrat" panose="00000500000000000000" pitchFamily="2" charset="0"/>
              <a:cs typeface="Arial"/>
            </a:rPr>
            <a:t>*</a:t>
          </a:r>
        </a:p>
      </xdr:txBody>
    </xdr:sp>
    <xdr:clientData/>
  </xdr:twoCellAnchor>
  <xdr:twoCellAnchor>
    <xdr:from>
      <xdr:col>4</xdr:col>
      <xdr:colOff>38100</xdr:colOff>
      <xdr:row>44</xdr:row>
      <xdr:rowOff>0</xdr:rowOff>
    </xdr:from>
    <xdr:to>
      <xdr:col>4</xdr:col>
      <xdr:colOff>239361</xdr:colOff>
      <xdr:row>44</xdr:row>
      <xdr:rowOff>152400</xdr:rowOff>
    </xdr:to>
    <xdr:sp macro="" textlink="">
      <xdr:nvSpPr>
        <xdr:cNvPr id="10" name="Text Box 13"/>
        <xdr:cNvSpPr txBox="1">
          <a:spLocks noChangeArrowheads="1"/>
        </xdr:cNvSpPr>
      </xdr:nvSpPr>
      <xdr:spPr bwMode="auto">
        <a:xfrm>
          <a:off x="3295650" y="6667500"/>
          <a:ext cx="201261" cy="142875"/>
        </a:xfrm>
        <a:prstGeom prst="rect">
          <a:avLst/>
        </a:prstGeom>
        <a:noFill/>
        <a:ln w="9525">
          <a:noFill/>
          <a:miter lim="800000"/>
          <a:headEnd/>
          <a:tailEnd/>
        </a:ln>
      </xdr:spPr>
      <xdr:txBody>
        <a:bodyPr vertOverflow="clip" wrap="square" lIns="27432" tIns="22860" rIns="0" bIns="0" anchor="t" upright="1"/>
        <a:lstStyle/>
        <a:p>
          <a:pPr algn="ctr" rtl="0">
            <a:defRPr sz="1000"/>
          </a:pPr>
          <a:r>
            <a:rPr lang="es-ES" sz="900" b="0" i="0" strike="noStrike">
              <a:solidFill>
                <a:srgbClr val="000000"/>
              </a:solidFill>
              <a:latin typeface="Montserrat" panose="00000500000000000000" pitchFamily="2" charset="0"/>
              <a:cs typeface="Arial"/>
            </a:rPr>
            <a:t>*</a:t>
          </a:r>
        </a:p>
      </xdr:txBody>
    </xdr:sp>
    <xdr:clientData/>
  </xdr:twoCellAnchor>
  <xdr:twoCellAnchor editAs="oneCell">
    <xdr:from>
      <xdr:col>0</xdr:col>
      <xdr:colOff>0</xdr:colOff>
      <xdr:row>0</xdr:row>
      <xdr:rowOff>19050</xdr:rowOff>
    </xdr:from>
    <xdr:to>
      <xdr:col>4</xdr:col>
      <xdr:colOff>710257</xdr:colOff>
      <xdr:row>5</xdr:row>
      <xdr:rowOff>78518</xdr:rowOff>
    </xdr:to>
    <xdr:pic>
      <xdr:nvPicPr>
        <xdr:cNvPr id="12" name="Imagen 11" descr="C:\Users\evelyn\Desktop\HOJA-MEMBRETADA_uso interno - ASIPONA_membreatda_carta_esquema.jpg"/>
        <xdr:cNvPicPr/>
      </xdr:nvPicPr>
      <xdr:blipFill rotWithShape="1">
        <a:blip xmlns:r="http://schemas.openxmlformats.org/officeDocument/2006/relationships" r:embed="rId1" cstate="print">
          <a:clrChange>
            <a:clrFrom>
              <a:srgbClr val="FFFEFD"/>
            </a:clrFrom>
            <a:clrTo>
              <a:srgbClr val="FFFEFD">
                <a:alpha val="0"/>
              </a:srgbClr>
            </a:clrTo>
          </a:clrChange>
          <a:extLst>
            <a:ext uri="{28A0092B-C50C-407E-A947-70E740481C1C}">
              <a14:useLocalDpi xmlns:a14="http://schemas.microsoft.com/office/drawing/2010/main" val="0"/>
            </a:ext>
          </a:extLst>
        </a:blip>
        <a:srcRect l="6119" t="4666" r="33000" b="86666"/>
        <a:stretch/>
      </xdr:blipFill>
      <xdr:spPr bwMode="auto">
        <a:xfrm>
          <a:off x="0" y="19050"/>
          <a:ext cx="4720282" cy="869093"/>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8:V83"/>
  <sheetViews>
    <sheetView showGridLines="0" tabSelected="1" view="pageBreakPreview" zoomScaleNormal="100" zoomScaleSheetLayoutView="100" workbookViewId="0">
      <pane ySplit="10" topLeftCell="A32" activePane="bottomLeft" state="frozen"/>
      <selection pane="bottomLeft" activeCell="O46" activeCellId="1" sqref="O40:O44 O46"/>
    </sheetView>
  </sheetViews>
  <sheetFormatPr baseColWidth="10" defaultColWidth="11.42578125" defaultRowHeight="12.75" x14ac:dyDescent="0.2"/>
  <cols>
    <col min="1" max="1" width="1.85546875" style="2" customWidth="1"/>
    <col min="2" max="2" width="35.7109375" style="2" customWidth="1"/>
    <col min="3" max="8" width="11.28515625" style="2" bestFit="1" customWidth="1"/>
    <col min="9" max="9" width="11.42578125" style="2" bestFit="1" customWidth="1"/>
    <col min="10" max="10" width="11.28515625" style="2" customWidth="1"/>
    <col min="11" max="11" width="10.85546875" style="2" customWidth="1"/>
    <col min="12" max="13" width="11.28515625" style="2" bestFit="1" customWidth="1"/>
    <col min="14" max="14" width="11.42578125" style="2" bestFit="1" customWidth="1"/>
    <col min="15" max="15" width="12.42578125" style="2" bestFit="1" customWidth="1"/>
    <col min="16" max="16" width="12.5703125" style="2" bestFit="1" customWidth="1"/>
    <col min="17" max="17" width="13.42578125" style="3" bestFit="1" customWidth="1"/>
    <col min="18" max="18" width="14.7109375" style="3" bestFit="1" customWidth="1"/>
    <col min="19" max="19" width="11.42578125" style="3" customWidth="1"/>
    <col min="20" max="20" width="15.140625" style="3" bestFit="1" customWidth="1"/>
    <col min="21" max="16384" width="11.42578125" style="3"/>
  </cols>
  <sheetData>
    <row r="8" spans="1:21" ht="18.75" x14ac:dyDescent="0.35">
      <c r="B8" s="89" t="s">
        <v>56</v>
      </c>
      <c r="C8" s="89"/>
      <c r="D8" s="89"/>
      <c r="E8" s="89"/>
      <c r="F8" s="89"/>
      <c r="G8" s="89"/>
      <c r="H8" s="89"/>
      <c r="I8" s="89"/>
      <c r="J8" s="89"/>
      <c r="K8" s="89"/>
      <c r="L8" s="89"/>
      <c r="M8" s="89"/>
      <c r="N8" s="89"/>
      <c r="O8" s="89"/>
      <c r="P8" s="89"/>
      <c r="Q8" s="89"/>
    </row>
    <row r="9" spans="1:21" ht="13.5" thickBot="1" x14ac:dyDescent="0.25"/>
    <row r="10" spans="1:21" s="4" customFormat="1" ht="26.25" thickBot="1" x14ac:dyDescent="0.25">
      <c r="A10" s="90" t="s">
        <v>0</v>
      </c>
      <c r="B10" s="90"/>
      <c r="C10" s="51">
        <v>44197</v>
      </c>
      <c r="D10" s="51">
        <v>44228</v>
      </c>
      <c r="E10" s="51">
        <v>44256</v>
      </c>
      <c r="F10" s="51">
        <v>44287</v>
      </c>
      <c r="G10" s="51">
        <v>44317</v>
      </c>
      <c r="H10" s="51">
        <v>44348</v>
      </c>
      <c r="I10" s="51">
        <v>44378</v>
      </c>
      <c r="J10" s="51">
        <v>44409</v>
      </c>
      <c r="K10" s="51">
        <v>44440</v>
      </c>
      <c r="L10" s="51">
        <v>44470</v>
      </c>
      <c r="M10" s="51">
        <v>44501</v>
      </c>
      <c r="N10" s="51">
        <v>44531</v>
      </c>
      <c r="O10" s="52" t="s">
        <v>55</v>
      </c>
      <c r="P10" s="52" t="s">
        <v>54</v>
      </c>
    </row>
    <row r="11" spans="1:21" s="5" customFormat="1" x14ac:dyDescent="0.25">
      <c r="A11" s="13" t="s">
        <v>1</v>
      </c>
      <c r="B11" s="14" t="s">
        <v>1</v>
      </c>
      <c r="C11" s="15" t="s">
        <v>1</v>
      </c>
      <c r="D11" s="15" t="s">
        <v>1</v>
      </c>
      <c r="E11" s="16"/>
      <c r="F11" s="17"/>
      <c r="G11" s="17"/>
      <c r="H11" s="17"/>
      <c r="I11" s="17"/>
      <c r="J11" s="17"/>
      <c r="K11" s="17"/>
      <c r="L11" s="15"/>
      <c r="M11" s="15"/>
      <c r="N11" s="15"/>
      <c r="O11" s="15" t="s">
        <v>1</v>
      </c>
      <c r="P11" s="18" t="s">
        <v>1</v>
      </c>
      <c r="R11" s="6"/>
    </row>
    <row r="12" spans="1:21" s="5" customFormat="1" x14ac:dyDescent="0.25">
      <c r="A12" s="87" t="s">
        <v>2</v>
      </c>
      <c r="B12" s="88"/>
      <c r="C12" s="19">
        <f>SUM(C13:C17)</f>
        <v>879</v>
      </c>
      <c r="D12" s="19">
        <f t="shared" ref="D12:N12" si="0">SUM(D13:D17)</f>
        <v>859</v>
      </c>
      <c r="E12" s="19">
        <f t="shared" si="0"/>
        <v>937</v>
      </c>
      <c r="F12" s="19">
        <f t="shared" si="0"/>
        <v>857</v>
      </c>
      <c r="G12" s="19">
        <f t="shared" si="0"/>
        <v>1000</v>
      </c>
      <c r="H12" s="19">
        <f t="shared" si="0"/>
        <v>987</v>
      </c>
      <c r="I12" s="19">
        <f>SUM(I13:I17)</f>
        <v>1030</v>
      </c>
      <c r="J12" s="19">
        <f t="shared" si="0"/>
        <v>1032</v>
      </c>
      <c r="K12" s="19">
        <f t="shared" si="0"/>
        <v>976</v>
      </c>
      <c r="L12" s="19">
        <f>SUM(L13:L17)</f>
        <v>976</v>
      </c>
      <c r="M12" s="19">
        <f t="shared" si="0"/>
        <v>878</v>
      </c>
      <c r="N12" s="19">
        <f t="shared" si="0"/>
        <v>966</v>
      </c>
      <c r="O12" s="19">
        <f t="shared" ref="O12:O17" si="1">SUM(C12:N12)</f>
        <v>11377</v>
      </c>
      <c r="P12" s="19">
        <v>10695</v>
      </c>
    </row>
    <row r="13" spans="1:21" s="5" customFormat="1" x14ac:dyDescent="0.25">
      <c r="A13" s="67"/>
      <c r="B13" s="23" t="s">
        <v>6</v>
      </c>
      <c r="C13" s="20">
        <v>18</v>
      </c>
      <c r="D13" s="20">
        <v>15</v>
      </c>
      <c r="E13" s="20">
        <v>19</v>
      </c>
      <c r="F13" s="20">
        <v>16</v>
      </c>
      <c r="G13" s="20">
        <v>16</v>
      </c>
      <c r="H13" s="20">
        <v>21</v>
      </c>
      <c r="I13" s="20">
        <v>25</v>
      </c>
      <c r="J13" s="20">
        <v>17</v>
      </c>
      <c r="K13" s="20">
        <v>20</v>
      </c>
      <c r="L13" s="20">
        <v>16</v>
      </c>
      <c r="M13" s="20">
        <v>16</v>
      </c>
      <c r="N13" s="20">
        <v>15</v>
      </c>
      <c r="O13" s="19">
        <f t="shared" si="1"/>
        <v>214</v>
      </c>
      <c r="P13" s="21">
        <v>227</v>
      </c>
      <c r="S13" s="1"/>
      <c r="U13" s="1"/>
    </row>
    <row r="14" spans="1:21" s="5" customFormat="1" x14ac:dyDescent="0.25">
      <c r="A14" s="68"/>
      <c r="B14" s="23" t="s">
        <v>47</v>
      </c>
      <c r="C14" s="20">
        <v>609</v>
      </c>
      <c r="D14" s="20">
        <v>605</v>
      </c>
      <c r="E14" s="20">
        <v>651</v>
      </c>
      <c r="F14" s="20">
        <v>592</v>
      </c>
      <c r="G14" s="20">
        <v>658</v>
      </c>
      <c r="H14" s="20">
        <v>606</v>
      </c>
      <c r="I14" s="20">
        <v>657</v>
      </c>
      <c r="J14" s="20">
        <v>666</v>
      </c>
      <c r="K14" s="20">
        <v>556</v>
      </c>
      <c r="L14" s="20">
        <v>573</v>
      </c>
      <c r="M14" s="20">
        <v>549</v>
      </c>
      <c r="N14" s="20">
        <v>592</v>
      </c>
      <c r="O14" s="19">
        <f t="shared" si="1"/>
        <v>7314</v>
      </c>
      <c r="P14" s="21">
        <v>7120</v>
      </c>
      <c r="S14" s="1"/>
      <c r="U14" s="1"/>
    </row>
    <row r="15" spans="1:21" s="5" customFormat="1" x14ac:dyDescent="0.25">
      <c r="A15" s="68"/>
      <c r="B15" s="23" t="s">
        <v>4</v>
      </c>
      <c r="C15" s="20">
        <v>79</v>
      </c>
      <c r="D15" s="20">
        <v>97</v>
      </c>
      <c r="E15" s="20">
        <v>105</v>
      </c>
      <c r="F15" s="20">
        <v>96</v>
      </c>
      <c r="G15" s="20">
        <v>121</v>
      </c>
      <c r="H15" s="20">
        <v>127</v>
      </c>
      <c r="I15" s="20">
        <v>104</v>
      </c>
      <c r="J15" s="20">
        <v>123</v>
      </c>
      <c r="K15" s="20">
        <v>132</v>
      </c>
      <c r="L15" s="20">
        <v>159</v>
      </c>
      <c r="M15" s="20">
        <v>115</v>
      </c>
      <c r="N15" s="20">
        <v>126</v>
      </c>
      <c r="O15" s="19">
        <f t="shared" si="1"/>
        <v>1384</v>
      </c>
      <c r="P15" s="21">
        <v>1111</v>
      </c>
      <c r="Q15" s="6"/>
      <c r="S15" s="1"/>
      <c r="U15" s="1"/>
    </row>
    <row r="16" spans="1:21" s="5" customFormat="1" x14ac:dyDescent="0.25">
      <c r="A16" s="68"/>
      <c r="B16" s="23" t="s">
        <v>5</v>
      </c>
      <c r="C16" s="20">
        <v>86</v>
      </c>
      <c r="D16" s="80">
        <v>70</v>
      </c>
      <c r="E16" s="80">
        <v>92</v>
      </c>
      <c r="F16" s="20">
        <v>104</v>
      </c>
      <c r="G16" s="20">
        <v>120</v>
      </c>
      <c r="H16" s="20">
        <v>138</v>
      </c>
      <c r="I16" s="20">
        <v>136</v>
      </c>
      <c r="J16" s="20">
        <v>132</v>
      </c>
      <c r="K16" s="20">
        <v>126</v>
      </c>
      <c r="L16" s="20">
        <v>70</v>
      </c>
      <c r="M16" s="20">
        <v>69</v>
      </c>
      <c r="N16" s="20">
        <v>80</v>
      </c>
      <c r="O16" s="19">
        <f t="shared" si="1"/>
        <v>1223</v>
      </c>
      <c r="P16" s="21">
        <v>1301</v>
      </c>
      <c r="Q16" s="6"/>
      <c r="S16" s="1"/>
      <c r="T16" s="1"/>
      <c r="U16" s="1"/>
    </row>
    <row r="17" spans="1:20" s="5" customFormat="1" x14ac:dyDescent="0.25">
      <c r="A17" s="68"/>
      <c r="B17" s="23" t="s">
        <v>53</v>
      </c>
      <c r="C17" s="20">
        <v>87</v>
      </c>
      <c r="D17" s="20">
        <v>72</v>
      </c>
      <c r="E17" s="20">
        <v>70</v>
      </c>
      <c r="F17" s="20">
        <v>49</v>
      </c>
      <c r="G17" s="20">
        <v>85</v>
      </c>
      <c r="H17" s="20">
        <v>95</v>
      </c>
      <c r="I17" s="20">
        <v>108</v>
      </c>
      <c r="J17" s="20">
        <v>94</v>
      </c>
      <c r="K17" s="20">
        <v>142</v>
      </c>
      <c r="L17" s="20">
        <v>158</v>
      </c>
      <c r="M17" s="20">
        <v>129</v>
      </c>
      <c r="N17" s="20">
        <v>153</v>
      </c>
      <c r="O17" s="19">
        <f t="shared" si="1"/>
        <v>1242</v>
      </c>
      <c r="P17" s="21">
        <v>936</v>
      </c>
      <c r="Q17" s="6"/>
      <c r="S17" s="1"/>
      <c r="T17" s="1"/>
    </row>
    <row r="18" spans="1:20" s="5" customFormat="1" x14ac:dyDescent="0.25">
      <c r="A18" s="68"/>
      <c r="B18" s="23"/>
      <c r="C18" s="20"/>
      <c r="D18" s="20"/>
      <c r="E18" s="20"/>
      <c r="F18" s="20"/>
      <c r="G18" s="20"/>
      <c r="H18" s="20"/>
      <c r="I18" s="20"/>
      <c r="J18" s="20"/>
      <c r="K18" s="20"/>
      <c r="L18" s="20"/>
      <c r="M18" s="20"/>
      <c r="N18" s="20"/>
      <c r="O18" s="19"/>
      <c r="P18" s="22"/>
      <c r="Q18" s="6"/>
      <c r="R18" s="6"/>
    </row>
    <row r="19" spans="1:20" s="5" customFormat="1" x14ac:dyDescent="0.25">
      <c r="A19" s="87" t="s">
        <v>7</v>
      </c>
      <c r="B19" s="88"/>
      <c r="C19" s="19">
        <f t="shared" ref="C19:N19" si="2">SUM(C20:C26)</f>
        <v>1030</v>
      </c>
      <c r="D19" s="19">
        <f t="shared" si="2"/>
        <v>1000</v>
      </c>
      <c r="E19" s="19">
        <f t="shared" si="2"/>
        <v>1063</v>
      </c>
      <c r="F19" s="19">
        <f t="shared" si="2"/>
        <v>976</v>
      </c>
      <c r="G19" s="19">
        <f t="shared" si="2"/>
        <v>1104</v>
      </c>
      <c r="H19" s="19">
        <f t="shared" si="2"/>
        <v>1124</v>
      </c>
      <c r="I19" s="19">
        <f t="shared" si="2"/>
        <v>1146</v>
      </c>
      <c r="J19" s="19">
        <f t="shared" si="2"/>
        <v>1188</v>
      </c>
      <c r="K19" s="19">
        <f t="shared" si="2"/>
        <v>1064</v>
      </c>
      <c r="L19" s="19">
        <f t="shared" si="2"/>
        <v>1050</v>
      </c>
      <c r="M19" s="19">
        <f t="shared" si="2"/>
        <v>942</v>
      </c>
      <c r="N19" s="19">
        <f t="shared" si="2"/>
        <v>1012</v>
      </c>
      <c r="O19" s="19">
        <f t="shared" ref="O19:O26" si="3">SUM(C19:N19)</f>
        <v>12699</v>
      </c>
      <c r="P19" s="21">
        <v>11886</v>
      </c>
    </row>
    <row r="20" spans="1:20" s="5" customFormat="1" x14ac:dyDescent="0.25">
      <c r="A20" s="68"/>
      <c r="B20" s="23" t="s">
        <v>8</v>
      </c>
      <c r="C20" s="20">
        <v>79</v>
      </c>
      <c r="D20" s="80">
        <v>97</v>
      </c>
      <c r="E20" s="20">
        <v>105</v>
      </c>
      <c r="F20" s="20">
        <v>96</v>
      </c>
      <c r="G20" s="20">
        <v>121</v>
      </c>
      <c r="H20" s="80">
        <v>127</v>
      </c>
      <c r="I20" s="20">
        <v>104</v>
      </c>
      <c r="J20" s="20">
        <v>123</v>
      </c>
      <c r="K20" s="80">
        <v>132</v>
      </c>
      <c r="L20" s="80">
        <v>159</v>
      </c>
      <c r="M20" s="20">
        <v>115</v>
      </c>
      <c r="N20" s="20">
        <v>126</v>
      </c>
      <c r="O20" s="19">
        <f t="shared" si="3"/>
        <v>1384</v>
      </c>
      <c r="P20" s="21">
        <v>1111</v>
      </c>
    </row>
    <row r="21" spans="1:20" s="5" customFormat="1" x14ac:dyDescent="0.25">
      <c r="A21" s="68"/>
      <c r="B21" s="23" t="s">
        <v>9</v>
      </c>
      <c r="C21" s="20">
        <v>156</v>
      </c>
      <c r="D21" s="80">
        <v>139</v>
      </c>
      <c r="E21" s="20">
        <v>146</v>
      </c>
      <c r="F21" s="20">
        <v>166</v>
      </c>
      <c r="G21" s="20">
        <v>175</v>
      </c>
      <c r="H21" s="80">
        <v>209</v>
      </c>
      <c r="I21" s="20">
        <v>190</v>
      </c>
      <c r="J21" s="20">
        <v>222</v>
      </c>
      <c r="K21" s="80">
        <v>175</v>
      </c>
      <c r="L21" s="80">
        <v>106</v>
      </c>
      <c r="M21" s="20">
        <v>99</v>
      </c>
      <c r="N21" s="20">
        <v>109</v>
      </c>
      <c r="O21" s="19">
        <f t="shared" si="3"/>
        <v>1892</v>
      </c>
      <c r="P21" s="21">
        <v>1899</v>
      </c>
    </row>
    <row r="22" spans="1:20" s="5" customFormat="1" x14ac:dyDescent="0.25">
      <c r="A22" s="68"/>
      <c r="B22" s="23" t="s">
        <v>3</v>
      </c>
      <c r="C22" s="20">
        <v>625</v>
      </c>
      <c r="D22" s="80">
        <v>618</v>
      </c>
      <c r="E22" s="80">
        <v>667</v>
      </c>
      <c r="F22" s="20">
        <v>600</v>
      </c>
      <c r="G22" s="20">
        <v>659</v>
      </c>
      <c r="H22" s="80">
        <v>609</v>
      </c>
      <c r="I22" s="20">
        <v>658</v>
      </c>
      <c r="J22" s="20">
        <v>673</v>
      </c>
      <c r="K22" s="80">
        <v>559</v>
      </c>
      <c r="L22" s="80">
        <v>592</v>
      </c>
      <c r="M22" s="20">
        <v>570</v>
      </c>
      <c r="N22" s="20">
        <v>598</v>
      </c>
      <c r="O22" s="19">
        <f t="shared" si="3"/>
        <v>7428</v>
      </c>
      <c r="P22" s="21">
        <v>7259</v>
      </c>
    </row>
    <row r="23" spans="1:20" s="5" customFormat="1" x14ac:dyDescent="0.25">
      <c r="A23" s="68"/>
      <c r="B23" s="23" t="s">
        <v>10</v>
      </c>
      <c r="C23" s="20">
        <v>6</v>
      </c>
      <c r="D23" s="80">
        <v>5</v>
      </c>
      <c r="E23" s="80">
        <v>5</v>
      </c>
      <c r="F23" s="20">
        <v>5</v>
      </c>
      <c r="G23" s="20">
        <v>4</v>
      </c>
      <c r="H23" s="80">
        <v>6</v>
      </c>
      <c r="I23" s="20">
        <v>5</v>
      </c>
      <c r="J23" s="20">
        <v>6</v>
      </c>
      <c r="K23" s="80">
        <v>5</v>
      </c>
      <c r="L23" s="80">
        <v>4</v>
      </c>
      <c r="M23" s="20">
        <v>4</v>
      </c>
      <c r="N23" s="20">
        <v>4</v>
      </c>
      <c r="O23" s="19">
        <f t="shared" si="3"/>
        <v>59</v>
      </c>
      <c r="P23" s="21">
        <v>60</v>
      </c>
    </row>
    <row r="24" spans="1:20" s="5" customFormat="1" x14ac:dyDescent="0.25">
      <c r="A24" s="68"/>
      <c r="B24" s="23" t="s">
        <v>6</v>
      </c>
      <c r="C24" s="20">
        <v>18</v>
      </c>
      <c r="D24" s="80">
        <v>15</v>
      </c>
      <c r="E24" s="80">
        <v>19</v>
      </c>
      <c r="F24" s="20">
        <v>16</v>
      </c>
      <c r="G24" s="20">
        <v>16</v>
      </c>
      <c r="H24" s="80">
        <v>21</v>
      </c>
      <c r="I24" s="20">
        <v>25</v>
      </c>
      <c r="J24" s="20">
        <v>17</v>
      </c>
      <c r="K24" s="80">
        <v>20</v>
      </c>
      <c r="L24" s="80">
        <v>16</v>
      </c>
      <c r="M24" s="20">
        <v>16</v>
      </c>
      <c r="N24" s="20">
        <v>15</v>
      </c>
      <c r="O24" s="19">
        <f t="shared" si="3"/>
        <v>214</v>
      </c>
      <c r="P24" s="21">
        <v>227</v>
      </c>
    </row>
    <row r="25" spans="1:20" s="5" customFormat="1" x14ac:dyDescent="0.25">
      <c r="A25" s="68"/>
      <c r="B25" s="23" t="s">
        <v>53</v>
      </c>
      <c r="C25" s="20">
        <v>146</v>
      </c>
      <c r="D25" s="80">
        <v>126</v>
      </c>
      <c r="E25" s="80">
        <v>121</v>
      </c>
      <c r="F25" s="20">
        <v>93</v>
      </c>
      <c r="G25" s="20">
        <v>128</v>
      </c>
      <c r="H25" s="80">
        <v>152</v>
      </c>
      <c r="I25" s="20">
        <v>164</v>
      </c>
      <c r="J25" s="20">
        <v>147</v>
      </c>
      <c r="K25" s="20">
        <v>173</v>
      </c>
      <c r="L25" s="20">
        <v>173</v>
      </c>
      <c r="M25" s="20">
        <v>138</v>
      </c>
      <c r="N25" s="20">
        <v>160</v>
      </c>
      <c r="O25" s="19">
        <f t="shared" si="3"/>
        <v>1721</v>
      </c>
      <c r="P25" s="21">
        <v>1330</v>
      </c>
    </row>
    <row r="26" spans="1:20" s="5" customFormat="1" x14ac:dyDescent="0.25">
      <c r="A26" s="68"/>
      <c r="B26" s="23" t="s">
        <v>11</v>
      </c>
      <c r="C26" s="20">
        <v>0</v>
      </c>
      <c r="D26" s="80">
        <v>0</v>
      </c>
      <c r="E26" s="20">
        <v>0</v>
      </c>
      <c r="F26" s="20">
        <v>0</v>
      </c>
      <c r="G26" s="20">
        <v>1</v>
      </c>
      <c r="H26" s="80">
        <v>0</v>
      </c>
      <c r="I26" s="20">
        <v>0</v>
      </c>
      <c r="J26" s="20">
        <v>0</v>
      </c>
      <c r="K26" s="80">
        <v>0</v>
      </c>
      <c r="L26" s="80">
        <v>0</v>
      </c>
      <c r="M26" s="20">
        <v>0</v>
      </c>
      <c r="N26" s="20">
        <v>0</v>
      </c>
      <c r="O26" s="19">
        <f t="shared" si="3"/>
        <v>1</v>
      </c>
      <c r="P26" s="21">
        <v>0</v>
      </c>
    </row>
    <row r="27" spans="1:20" s="5" customFormat="1" x14ac:dyDescent="0.25">
      <c r="A27" s="68"/>
      <c r="B27" s="31"/>
      <c r="C27" s="24"/>
      <c r="D27" s="24"/>
      <c r="E27" s="24"/>
      <c r="F27" s="24"/>
      <c r="G27" s="24"/>
      <c r="H27" s="69"/>
      <c r="I27" s="24"/>
      <c r="J27" s="24"/>
      <c r="K27" s="24"/>
      <c r="L27" s="24"/>
      <c r="M27" s="24"/>
      <c r="N27" s="24"/>
      <c r="O27" s="24"/>
      <c r="P27" s="22"/>
      <c r="R27" s="59"/>
      <c r="S27" s="60"/>
      <c r="T27" s="59"/>
    </row>
    <row r="28" spans="1:20" s="5" customFormat="1" x14ac:dyDescent="0.25">
      <c r="A28" s="87" t="s">
        <v>12</v>
      </c>
      <c r="B28" s="88"/>
      <c r="C28" s="24"/>
      <c r="D28" s="24"/>
      <c r="E28" s="24"/>
      <c r="F28" s="24"/>
      <c r="G28" s="24"/>
      <c r="H28" s="24"/>
      <c r="I28" s="24"/>
      <c r="J28" s="24"/>
      <c r="K28" s="24"/>
      <c r="L28" s="24"/>
      <c r="M28" s="24"/>
      <c r="N28" s="24"/>
      <c r="O28" s="70"/>
      <c r="P28" s="25"/>
      <c r="R28" s="7"/>
      <c r="S28" s="7"/>
      <c r="T28" s="8"/>
    </row>
    <row r="29" spans="1:20" s="5" customFormat="1" x14ac:dyDescent="0.25">
      <c r="A29" s="32"/>
      <c r="B29" s="66" t="s">
        <v>13</v>
      </c>
      <c r="C29" s="26">
        <f t="shared" ref="C29:L29" si="4">SUM(C30+C33+C34+C35+C36+C37)</f>
        <v>1823327.3670000001</v>
      </c>
      <c r="D29" s="26">
        <f t="shared" si="4"/>
        <v>1804005.6130000001</v>
      </c>
      <c r="E29" s="26">
        <f t="shared" si="4"/>
        <v>2009135.433</v>
      </c>
      <c r="F29" s="26">
        <f t="shared" si="4"/>
        <v>1931403.122</v>
      </c>
      <c r="G29" s="26">
        <f t="shared" si="4"/>
        <v>2099996.5379999997</v>
      </c>
      <c r="H29" s="26">
        <f t="shared" si="4"/>
        <v>2312048.9070000001</v>
      </c>
      <c r="I29" s="26">
        <f t="shared" si="4"/>
        <v>2620616.5840000003</v>
      </c>
      <c r="J29" s="26">
        <f t="shared" si="4"/>
        <v>2184902.4390000002</v>
      </c>
      <c r="K29" s="26">
        <f t="shared" si="4"/>
        <v>2013409.5040000002</v>
      </c>
      <c r="L29" s="26">
        <f t="shared" si="4"/>
        <v>1900181</v>
      </c>
      <c r="M29" s="26">
        <f>SUM(M30+M33+M34+M35+M36+M37)</f>
        <v>1749286</v>
      </c>
      <c r="N29" s="26">
        <f>SUM(N30+N33+N34+N35+N36+N37)</f>
        <v>1771808</v>
      </c>
      <c r="O29" s="71">
        <f t="shared" ref="O29:O37" si="5">SUM(C29:N29)</f>
        <v>24220120.506999999</v>
      </c>
      <c r="P29" s="27">
        <v>28880427.676999997</v>
      </c>
      <c r="R29" s="7"/>
    </row>
    <row r="30" spans="1:20" s="5" customFormat="1" x14ac:dyDescent="0.25">
      <c r="A30" s="68"/>
      <c r="B30" s="23" t="s">
        <v>14</v>
      </c>
      <c r="C30" s="26">
        <f t="shared" ref="C30:N30" si="6">SUM(C31:C32)</f>
        <v>1574265.6610000001</v>
      </c>
      <c r="D30" s="26">
        <f t="shared" si="6"/>
        <v>1571311.27</v>
      </c>
      <c r="E30" s="26">
        <f t="shared" si="6"/>
        <v>1778690.7930000001</v>
      </c>
      <c r="F30" s="26">
        <f t="shared" si="6"/>
        <v>1615583.2789999999</v>
      </c>
      <c r="G30" s="26">
        <f t="shared" si="6"/>
        <v>1777518.426</v>
      </c>
      <c r="H30" s="26">
        <f t="shared" si="6"/>
        <v>2022578.075</v>
      </c>
      <c r="I30" s="26">
        <f t="shared" si="6"/>
        <v>2325733.199</v>
      </c>
      <c r="J30" s="26">
        <f t="shared" si="6"/>
        <v>1878896.2849999999</v>
      </c>
      <c r="K30" s="26">
        <f t="shared" si="6"/>
        <v>1747897.969</v>
      </c>
      <c r="L30" s="26">
        <f t="shared" si="6"/>
        <v>1627039</v>
      </c>
      <c r="M30" s="26">
        <f t="shared" si="6"/>
        <v>1438483</v>
      </c>
      <c r="N30" s="26">
        <f t="shared" si="6"/>
        <v>1517323</v>
      </c>
      <c r="O30" s="71">
        <f t="shared" si="5"/>
        <v>20875319.956999999</v>
      </c>
      <c r="P30" s="27">
        <v>25454034.865000002</v>
      </c>
    </row>
    <row r="31" spans="1:20" s="5" customFormat="1" x14ac:dyDescent="0.25">
      <c r="A31" s="68"/>
      <c r="B31" s="23" t="s">
        <v>15</v>
      </c>
      <c r="C31" s="29">
        <f>805.912+2+6011.692+41759.077</f>
        <v>48578.680999999997</v>
      </c>
      <c r="D31" s="28">
        <v>0</v>
      </c>
      <c r="E31" s="81">
        <f>75564.813</f>
        <v>75564.812999999995</v>
      </c>
      <c r="F31" s="28">
        <f>5373.905+54437.139</f>
        <v>59811.044000000002</v>
      </c>
      <c r="G31" s="28">
        <f>873.308+5916.985+85482.893</f>
        <v>92273.186000000002</v>
      </c>
      <c r="H31" s="29">
        <f>7662.549+84950.556</f>
        <v>92613.104999999996</v>
      </c>
      <c r="I31" s="29">
        <f>1837.129+64673.85</f>
        <v>66510.978999999992</v>
      </c>
      <c r="J31" s="29">
        <f>5933.481+66440.904</f>
        <v>72374.384999999995</v>
      </c>
      <c r="K31" s="29">
        <f>7625.645+46582.644</f>
        <v>54208.289000000004</v>
      </c>
      <c r="L31" s="29">
        <f>1661+5899</f>
        <v>7560</v>
      </c>
      <c r="M31" s="29">
        <f>3946+970</f>
        <v>4916</v>
      </c>
      <c r="N31" s="29">
        <f>4303+19</f>
        <v>4322</v>
      </c>
      <c r="O31" s="71">
        <f t="shared" si="5"/>
        <v>578732.48199999996</v>
      </c>
      <c r="P31" s="27">
        <v>685536.16500000004</v>
      </c>
      <c r="R31" s="7"/>
      <c r="S31" s="7"/>
    </row>
    <row r="32" spans="1:20" s="5" customFormat="1" x14ac:dyDescent="0.25">
      <c r="A32" s="68"/>
      <c r="B32" s="23" t="s">
        <v>16</v>
      </c>
      <c r="C32" s="29">
        <f>1525686.98</f>
        <v>1525686.98</v>
      </c>
      <c r="D32" s="29">
        <f>15000+1556311.27</f>
        <v>1571311.27</v>
      </c>
      <c r="E32" s="29">
        <f>14829+1688296.98</f>
        <v>1703125.98</v>
      </c>
      <c r="F32" s="28">
        <f>1188.585+15000+1539583.65</f>
        <v>1555772.2349999999</v>
      </c>
      <c r="G32" s="28">
        <f>1685245.24</f>
        <v>1685245.24</v>
      </c>
      <c r="H32" s="29">
        <f>15171+1914793.97</f>
        <v>1929964.97</v>
      </c>
      <c r="I32" s="28">
        <v>2259222.2200000002</v>
      </c>
      <c r="J32" s="28">
        <f>1806521.9</f>
        <v>1806521.9</v>
      </c>
      <c r="K32" s="28">
        <v>1693689.68</v>
      </c>
      <c r="L32" s="29">
        <v>1619479</v>
      </c>
      <c r="M32" s="29">
        <f>14999+1418568</f>
        <v>1433567</v>
      </c>
      <c r="N32" s="29">
        <f>1513001</f>
        <v>1513001</v>
      </c>
      <c r="O32" s="71">
        <f t="shared" si="5"/>
        <v>20296587.475000001</v>
      </c>
      <c r="P32" s="27">
        <v>24768498.699999999</v>
      </c>
    </row>
    <row r="33" spans="1:22" s="5" customFormat="1" x14ac:dyDescent="0.25">
      <c r="A33" s="68"/>
      <c r="B33" s="23" t="s">
        <v>52</v>
      </c>
      <c r="C33" s="29">
        <v>0</v>
      </c>
      <c r="D33" s="30">
        <v>0</v>
      </c>
      <c r="E33" s="30">
        <v>0</v>
      </c>
      <c r="F33" s="30">
        <v>0</v>
      </c>
      <c r="G33" s="30">
        <v>0</v>
      </c>
      <c r="H33" s="30">
        <v>0</v>
      </c>
      <c r="I33" s="29">
        <v>0</v>
      </c>
      <c r="J33" s="29">
        <v>0</v>
      </c>
      <c r="K33" s="29">
        <v>0</v>
      </c>
      <c r="L33" s="29">
        <v>0</v>
      </c>
      <c r="M33" s="29">
        <v>0</v>
      </c>
      <c r="N33" s="29">
        <v>0</v>
      </c>
      <c r="O33" s="71">
        <f t="shared" si="5"/>
        <v>0</v>
      </c>
      <c r="P33" s="27">
        <v>0</v>
      </c>
      <c r="Q33" s="6"/>
      <c r="R33" s="7"/>
      <c r="S33" s="9"/>
    </row>
    <row r="34" spans="1:22" s="5" customFormat="1" x14ac:dyDescent="0.25">
      <c r="A34" s="68"/>
      <c r="B34" s="23" t="s">
        <v>48</v>
      </c>
      <c r="C34" s="30">
        <v>196397</v>
      </c>
      <c r="D34" s="28">
        <v>186100</v>
      </c>
      <c r="E34" s="28">
        <v>186100</v>
      </c>
      <c r="F34" s="30">
        <v>266056</v>
      </c>
      <c r="G34" s="30">
        <v>272497</v>
      </c>
      <c r="H34" s="28">
        <v>215942</v>
      </c>
      <c r="I34" s="28">
        <v>242032</v>
      </c>
      <c r="J34" s="28">
        <v>268088</v>
      </c>
      <c r="K34" s="28">
        <v>192228</v>
      </c>
      <c r="L34" s="28">
        <v>191090</v>
      </c>
      <c r="M34" s="28">
        <v>253421</v>
      </c>
      <c r="N34" s="85">
        <v>202847</v>
      </c>
      <c r="O34" s="71">
        <f>SUM(C34:N34)</f>
        <v>2672798</v>
      </c>
      <c r="P34" s="27">
        <v>2862033</v>
      </c>
      <c r="R34" s="7"/>
      <c r="S34" s="9"/>
    </row>
    <row r="35" spans="1:22" s="5" customFormat="1" x14ac:dyDescent="0.25">
      <c r="A35" s="68"/>
      <c r="B35" s="23" t="s">
        <v>49</v>
      </c>
      <c r="C35" s="28">
        <v>37643.705999999998</v>
      </c>
      <c r="D35" s="29">
        <v>30942.343000000001</v>
      </c>
      <c r="E35" s="29">
        <v>30881.640000000003</v>
      </c>
      <c r="F35" s="29">
        <v>30964.842999999997</v>
      </c>
      <c r="G35" s="29">
        <v>24865.112000000001</v>
      </c>
      <c r="H35" s="29">
        <v>37163.982000000004</v>
      </c>
      <c r="I35" s="29">
        <v>17175.510999999999</v>
      </c>
      <c r="J35" s="29">
        <v>16674.153999999999</v>
      </c>
      <c r="K35" s="29">
        <v>31770.85</v>
      </c>
      <c r="L35" s="29">
        <v>24667</v>
      </c>
      <c r="M35" s="29">
        <v>27483</v>
      </c>
      <c r="N35" s="29">
        <v>24873</v>
      </c>
      <c r="O35" s="71">
        <f t="shared" si="5"/>
        <v>335105.141</v>
      </c>
      <c r="P35" s="27">
        <v>372904.81200000003</v>
      </c>
      <c r="Q35" s="58"/>
      <c r="R35" s="7"/>
    </row>
    <row r="36" spans="1:22" s="5" customFormat="1" x14ac:dyDescent="0.25">
      <c r="A36" s="68"/>
      <c r="B36" s="23" t="s">
        <v>17</v>
      </c>
      <c r="C36" s="29">
        <v>2514</v>
      </c>
      <c r="D36" s="81">
        <v>3583</v>
      </c>
      <c r="E36" s="30">
        <v>3932</v>
      </c>
      <c r="F36" s="29">
        <v>7127</v>
      </c>
      <c r="G36" s="29">
        <v>7829</v>
      </c>
      <c r="H36" s="30">
        <v>22103.85</v>
      </c>
      <c r="I36" s="29">
        <v>21092.345000000001</v>
      </c>
      <c r="J36" s="29">
        <v>4320</v>
      </c>
      <c r="K36" s="29">
        <v>28595.685000000001</v>
      </c>
      <c r="L36" s="29">
        <v>31447</v>
      </c>
      <c r="M36" s="29">
        <v>11353</v>
      </c>
      <c r="N36" s="29">
        <v>6646</v>
      </c>
      <c r="O36" s="71">
        <f t="shared" si="5"/>
        <v>150542.88</v>
      </c>
      <c r="P36" s="27">
        <v>36851</v>
      </c>
      <c r="T36" s="6"/>
      <c r="U36" s="7"/>
    </row>
    <row r="37" spans="1:22" s="5" customFormat="1" x14ac:dyDescent="0.25">
      <c r="A37" s="68"/>
      <c r="B37" s="31" t="s">
        <v>18</v>
      </c>
      <c r="C37" s="29">
        <v>12507</v>
      </c>
      <c r="D37" s="81">
        <v>12069</v>
      </c>
      <c r="E37" s="30">
        <v>9531</v>
      </c>
      <c r="F37" s="29">
        <v>11672</v>
      </c>
      <c r="G37" s="29">
        <v>17287</v>
      </c>
      <c r="H37" s="29">
        <v>14261</v>
      </c>
      <c r="I37" s="29">
        <v>14583.529</v>
      </c>
      <c r="J37" s="34">
        <v>16924</v>
      </c>
      <c r="K37" s="34">
        <v>12917</v>
      </c>
      <c r="L37" s="29">
        <v>25938</v>
      </c>
      <c r="M37" s="29">
        <v>18546</v>
      </c>
      <c r="N37" s="29">
        <v>20119</v>
      </c>
      <c r="O37" s="71">
        <f t="shared" si="5"/>
        <v>186354.52899999998</v>
      </c>
      <c r="P37" s="27">
        <v>154604</v>
      </c>
      <c r="Q37" s="6"/>
      <c r="R37" s="6"/>
      <c r="S37" s="7"/>
      <c r="T37" s="9"/>
    </row>
    <row r="38" spans="1:22" s="5" customFormat="1" x14ac:dyDescent="0.25">
      <c r="A38" s="68"/>
      <c r="B38" s="31"/>
      <c r="C38" s="24"/>
      <c r="D38" s="24"/>
      <c r="E38" s="24"/>
      <c r="F38" s="24"/>
      <c r="G38" s="24"/>
      <c r="H38" s="24"/>
      <c r="I38" s="24"/>
      <c r="J38" s="24"/>
      <c r="K38" s="24"/>
      <c r="L38" s="24"/>
      <c r="M38" s="28"/>
      <c r="N38" s="28"/>
      <c r="O38" s="70"/>
      <c r="P38" s="25"/>
      <c r="S38" s="7"/>
      <c r="T38" s="9"/>
    </row>
    <row r="39" spans="1:22" s="5" customFormat="1" x14ac:dyDescent="0.25">
      <c r="A39" s="32" t="s">
        <v>1</v>
      </c>
      <c r="B39" s="66" t="s">
        <v>19</v>
      </c>
      <c r="C39" s="26">
        <f>SUM(C40:C48)</f>
        <v>1823327.3670000001</v>
      </c>
      <c r="D39" s="26">
        <f t="shared" ref="D39:M39" si="7">SUM(D40:D48)</f>
        <v>1804005.6129999999</v>
      </c>
      <c r="E39" s="26">
        <f>SUM(E40:E48)</f>
        <v>2009135.433</v>
      </c>
      <c r="F39" s="26">
        <f t="shared" si="7"/>
        <v>1931403.122</v>
      </c>
      <c r="G39" s="26">
        <f>SUM(G40:G48)</f>
        <v>2099996.5380000002</v>
      </c>
      <c r="H39" s="26">
        <f t="shared" si="7"/>
        <v>2312048.9070000001</v>
      </c>
      <c r="I39" s="26">
        <f t="shared" si="7"/>
        <v>2620616.5840000003</v>
      </c>
      <c r="J39" s="26">
        <f t="shared" si="7"/>
        <v>2184902.4389999998</v>
      </c>
      <c r="K39" s="26">
        <f>SUM(K40:K48)</f>
        <v>2013409.504</v>
      </c>
      <c r="L39" s="26">
        <f>SUM(L40:L48)</f>
        <v>1900181</v>
      </c>
      <c r="M39" s="26">
        <f t="shared" si="7"/>
        <v>1749286</v>
      </c>
      <c r="N39" s="26">
        <f t="shared" ref="N39" si="8">SUM(N40:N48)</f>
        <v>1771808</v>
      </c>
      <c r="O39" s="33">
        <f t="shared" ref="O39:O47" si="9">SUM(C39:N39)</f>
        <v>24220120.507000003</v>
      </c>
      <c r="P39" s="33">
        <v>28880427.676999997</v>
      </c>
      <c r="Q39" s="53"/>
      <c r="R39" s="53"/>
      <c r="S39" s="7"/>
      <c r="T39" s="6"/>
      <c r="U39" s="7"/>
      <c r="V39" s="6"/>
    </row>
    <row r="40" spans="1:22" s="5" customFormat="1" x14ac:dyDescent="0.25">
      <c r="A40" s="32" t="s">
        <v>1</v>
      </c>
      <c r="B40" s="23" t="s">
        <v>20</v>
      </c>
      <c r="C40" s="29">
        <f>805.912+2</f>
        <v>807.91200000000003</v>
      </c>
      <c r="D40" s="29">
        <v>0</v>
      </c>
      <c r="E40" s="29">
        <v>0</v>
      </c>
      <c r="F40" s="29">
        <v>1188.585</v>
      </c>
      <c r="G40" s="29">
        <v>873.30799999999999</v>
      </c>
      <c r="H40" s="29">
        <v>0</v>
      </c>
      <c r="I40" s="29">
        <v>1831.155</v>
      </c>
      <c r="J40" s="29">
        <v>0</v>
      </c>
      <c r="K40" s="29">
        <v>0</v>
      </c>
      <c r="L40" s="29">
        <v>1661</v>
      </c>
      <c r="M40" s="29">
        <v>3946</v>
      </c>
      <c r="N40" s="29">
        <v>4303</v>
      </c>
      <c r="O40" s="33">
        <f t="shared" si="9"/>
        <v>14610.96</v>
      </c>
      <c r="P40" s="33">
        <v>14031.087</v>
      </c>
      <c r="Q40" s="7"/>
      <c r="S40" s="7"/>
      <c r="V40" s="1"/>
    </row>
    <row r="41" spans="1:22" s="5" customFormat="1" x14ac:dyDescent="0.25">
      <c r="A41" s="32"/>
      <c r="B41" s="23" t="s">
        <v>21</v>
      </c>
      <c r="C41" s="29">
        <v>5601</v>
      </c>
      <c r="D41" s="28">
        <v>8314</v>
      </c>
      <c r="E41" s="29">
        <v>7651</v>
      </c>
      <c r="F41" s="29">
        <v>8875</v>
      </c>
      <c r="G41" s="29">
        <v>11553</v>
      </c>
      <c r="H41" s="29">
        <v>31163.85</v>
      </c>
      <c r="I41" s="29">
        <v>28208.874</v>
      </c>
      <c r="J41" s="29">
        <v>9832</v>
      </c>
      <c r="K41" s="29">
        <v>33253.684999999998</v>
      </c>
      <c r="L41" s="29">
        <v>38189</v>
      </c>
      <c r="M41" s="29">
        <v>13084</v>
      </c>
      <c r="N41" s="29">
        <v>12992</v>
      </c>
      <c r="O41" s="33">
        <f t="shared" si="9"/>
        <v>208717.40899999999</v>
      </c>
      <c r="P41" s="33">
        <v>87117</v>
      </c>
      <c r="Q41" s="7"/>
      <c r="R41" s="55"/>
      <c r="S41" s="56"/>
      <c r="T41" s="63"/>
      <c r="U41" s="56"/>
      <c r="V41" s="9"/>
    </row>
    <row r="42" spans="1:22" s="5" customFormat="1" x14ac:dyDescent="0.25">
      <c r="A42" s="32"/>
      <c r="B42" s="23" t="s">
        <v>22</v>
      </c>
      <c r="C42" s="29">
        <v>0</v>
      </c>
      <c r="D42" s="28">
        <v>0</v>
      </c>
      <c r="E42" s="29">
        <v>0</v>
      </c>
      <c r="F42" s="29">
        <v>0</v>
      </c>
      <c r="G42" s="29">
        <v>0</v>
      </c>
      <c r="H42" s="29">
        <v>0</v>
      </c>
      <c r="I42" s="29">
        <v>5.9740000000000002</v>
      </c>
      <c r="J42" s="29">
        <v>0</v>
      </c>
      <c r="K42" s="29">
        <v>0</v>
      </c>
      <c r="L42" s="29">
        <v>0</v>
      </c>
      <c r="M42" s="29">
        <v>970</v>
      </c>
      <c r="N42" s="29">
        <v>19</v>
      </c>
      <c r="O42" s="33">
        <f t="shared" si="9"/>
        <v>994.97400000000005</v>
      </c>
      <c r="P42" s="33">
        <v>0</v>
      </c>
      <c r="Q42" s="7"/>
      <c r="R42" s="55"/>
      <c r="S42" s="56"/>
      <c r="T42" s="63"/>
      <c r="U42" s="56"/>
      <c r="V42" s="9"/>
    </row>
    <row r="43" spans="1:22" s="5" customFormat="1" x14ac:dyDescent="0.25">
      <c r="A43" s="32" t="s">
        <v>1</v>
      </c>
      <c r="B43" s="23" t="s">
        <v>23</v>
      </c>
      <c r="C43" s="29">
        <v>0</v>
      </c>
      <c r="D43" s="28">
        <v>15000</v>
      </c>
      <c r="E43" s="29">
        <v>14829</v>
      </c>
      <c r="F43" s="28">
        <v>15000</v>
      </c>
      <c r="G43" s="29">
        <v>0</v>
      </c>
      <c r="H43" s="29">
        <v>15171</v>
      </c>
      <c r="I43" s="29">
        <v>0</v>
      </c>
      <c r="J43" s="29">
        <v>0</v>
      </c>
      <c r="K43" s="29">
        <v>0</v>
      </c>
      <c r="L43" s="29">
        <v>0</v>
      </c>
      <c r="M43" s="29">
        <v>14999</v>
      </c>
      <c r="N43" s="29">
        <v>0</v>
      </c>
      <c r="O43" s="33">
        <f t="shared" si="9"/>
        <v>74999</v>
      </c>
      <c r="P43" s="33">
        <v>73100</v>
      </c>
      <c r="Q43" s="7"/>
      <c r="R43" s="55"/>
      <c r="S43" s="57"/>
      <c r="T43" s="63"/>
      <c r="U43" s="57"/>
    </row>
    <row r="44" spans="1:22" s="5" customFormat="1" x14ac:dyDescent="0.25">
      <c r="A44" s="32" t="s">
        <v>1</v>
      </c>
      <c r="B44" s="23" t="s">
        <v>24</v>
      </c>
      <c r="C44" s="29">
        <v>940</v>
      </c>
      <c r="D44" s="28">
        <v>1845</v>
      </c>
      <c r="E44" s="29">
        <v>1879</v>
      </c>
      <c r="F44" s="29">
        <v>1476</v>
      </c>
      <c r="G44" s="29">
        <v>1019</v>
      </c>
      <c r="H44" s="28">
        <v>410</v>
      </c>
      <c r="I44" s="29">
        <v>862</v>
      </c>
      <c r="J44" s="29">
        <v>1374</v>
      </c>
      <c r="K44" s="29">
        <v>1146</v>
      </c>
      <c r="L44" s="29">
        <v>3458</v>
      </c>
      <c r="M44" s="29">
        <v>2075</v>
      </c>
      <c r="N44" s="29">
        <v>2138</v>
      </c>
      <c r="O44" s="33">
        <f t="shared" si="9"/>
        <v>18622</v>
      </c>
      <c r="P44" s="33">
        <v>18995</v>
      </c>
      <c r="Q44" s="7"/>
      <c r="V44" s="1"/>
    </row>
    <row r="45" spans="1:22" s="5" customFormat="1" x14ac:dyDescent="0.25">
      <c r="A45" s="32"/>
      <c r="B45" s="23" t="s">
        <v>25</v>
      </c>
      <c r="C45" s="30">
        <v>196397</v>
      </c>
      <c r="D45" s="28">
        <v>186100</v>
      </c>
      <c r="E45" s="28">
        <v>186100</v>
      </c>
      <c r="F45" s="30">
        <v>266056</v>
      </c>
      <c r="G45" s="30">
        <v>272497</v>
      </c>
      <c r="H45" s="28">
        <v>215942</v>
      </c>
      <c r="I45" s="28">
        <v>242032</v>
      </c>
      <c r="J45" s="28">
        <v>268088</v>
      </c>
      <c r="K45" s="28">
        <v>192228</v>
      </c>
      <c r="L45" s="28">
        <v>191090</v>
      </c>
      <c r="M45" s="28">
        <v>253421</v>
      </c>
      <c r="N45" s="85">
        <v>202847</v>
      </c>
      <c r="O45" s="33">
        <f t="shared" si="9"/>
        <v>2672798</v>
      </c>
      <c r="P45" s="33">
        <v>2862033</v>
      </c>
      <c r="Q45" s="7"/>
      <c r="R45" s="7"/>
      <c r="S45" s="8"/>
      <c r="V45" s="1"/>
    </row>
    <row r="46" spans="1:22" s="5" customFormat="1" ht="12" customHeight="1" x14ac:dyDescent="0.25">
      <c r="A46" s="32"/>
      <c r="B46" s="23" t="s">
        <v>26</v>
      </c>
      <c r="C46" s="28">
        <f>6011.692+41759.077+8480</f>
        <v>56250.769</v>
      </c>
      <c r="D46" s="28">
        <v>5493</v>
      </c>
      <c r="E46" s="28">
        <f>3933+75564.813</f>
        <v>79497.812999999995</v>
      </c>
      <c r="F46" s="28">
        <f>8448+5373.905+54437.139</f>
        <v>68259.043999999994</v>
      </c>
      <c r="G46" s="29">
        <f>5916.985+85482.893+12544</f>
        <v>103943.878</v>
      </c>
      <c r="H46" s="29">
        <f>7662.549+84950.556+4791</f>
        <v>97404.104999999996</v>
      </c>
      <c r="I46" s="29">
        <f>6605+64673.85</f>
        <v>71278.850000000006</v>
      </c>
      <c r="J46" s="29">
        <f>5933.481+10038+66440.904</f>
        <v>82412.384999999995</v>
      </c>
      <c r="K46" s="29">
        <f>7625.645+7113+46582.644</f>
        <v>61321.289000000004</v>
      </c>
      <c r="L46" s="29">
        <f>5899+15738</f>
        <v>21637</v>
      </c>
      <c r="M46" s="29">
        <v>14740</v>
      </c>
      <c r="N46" s="29">
        <v>11635</v>
      </c>
      <c r="O46" s="33">
        <f t="shared" si="9"/>
        <v>673873.13299999991</v>
      </c>
      <c r="P46" s="33">
        <v>765093.76799999981</v>
      </c>
      <c r="Q46" s="7"/>
      <c r="V46" s="1"/>
    </row>
    <row r="47" spans="1:22" s="5" customFormat="1" x14ac:dyDescent="0.25">
      <c r="A47" s="32" t="s">
        <v>1</v>
      </c>
      <c r="B47" s="23" t="s">
        <v>27</v>
      </c>
      <c r="C47" s="29">
        <v>37643.705999999998</v>
      </c>
      <c r="D47" s="29">
        <v>30942.343000000001</v>
      </c>
      <c r="E47" s="29">
        <v>30881.640000000003</v>
      </c>
      <c r="F47" s="29">
        <v>30964.842999999997</v>
      </c>
      <c r="G47" s="29">
        <v>24865.112000000001</v>
      </c>
      <c r="H47" s="29">
        <v>37163.982000000004</v>
      </c>
      <c r="I47" s="29">
        <v>17175.510999999999</v>
      </c>
      <c r="J47" s="29">
        <v>16674.153999999999</v>
      </c>
      <c r="K47" s="29">
        <v>31770.85</v>
      </c>
      <c r="L47" s="29">
        <v>24667</v>
      </c>
      <c r="M47" s="29">
        <v>27483</v>
      </c>
      <c r="N47" s="29">
        <v>24873</v>
      </c>
      <c r="O47" s="33">
        <f t="shared" si="9"/>
        <v>335105.141</v>
      </c>
      <c r="P47" s="33">
        <v>372904.81200000003</v>
      </c>
      <c r="Q47" s="6"/>
      <c r="R47" s="6"/>
      <c r="S47" s="8"/>
    </row>
    <row r="48" spans="1:22" s="5" customFormat="1" x14ac:dyDescent="0.25">
      <c r="A48" s="32"/>
      <c r="B48" s="23" t="s">
        <v>28</v>
      </c>
      <c r="C48" s="29">
        <v>1525686.98</v>
      </c>
      <c r="D48" s="30">
        <v>1556311.27</v>
      </c>
      <c r="E48" s="29">
        <v>1688296.98</v>
      </c>
      <c r="F48" s="29">
        <v>1539583.65</v>
      </c>
      <c r="G48" s="29">
        <v>1685245.24</v>
      </c>
      <c r="H48" s="29">
        <v>1914793.97</v>
      </c>
      <c r="I48" s="29">
        <v>2259222.2200000002</v>
      </c>
      <c r="J48" s="29">
        <v>1806521.9</v>
      </c>
      <c r="K48" s="29">
        <v>1693689.68</v>
      </c>
      <c r="L48" s="29">
        <v>1619479</v>
      </c>
      <c r="M48" s="29">
        <v>1418568</v>
      </c>
      <c r="N48" s="29">
        <v>1513001</v>
      </c>
      <c r="O48" s="33">
        <f t="shared" ref="O48" si="10">SUM(C48:N48)</f>
        <v>20220399.890000001</v>
      </c>
      <c r="P48" s="33">
        <v>24687153.009999998</v>
      </c>
      <c r="Q48" s="6"/>
      <c r="S48" s="7"/>
      <c r="T48" s="7"/>
      <c r="U48" s="7"/>
      <c r="V48" s="7"/>
    </row>
    <row r="49" spans="1:21" s="5" customFormat="1" x14ac:dyDescent="0.25">
      <c r="A49" s="32"/>
      <c r="B49" s="23"/>
      <c r="C49" s="50"/>
      <c r="D49" s="50"/>
      <c r="E49" s="50"/>
      <c r="F49" s="50"/>
      <c r="G49" s="50"/>
      <c r="H49" s="50"/>
      <c r="I49" s="50"/>
      <c r="J49" s="50"/>
      <c r="K49" s="50"/>
      <c r="L49" s="50"/>
      <c r="M49" s="50"/>
      <c r="N49" s="50"/>
      <c r="O49" s="34"/>
      <c r="P49" s="35"/>
      <c r="Q49" s="62"/>
      <c r="R49" s="54"/>
      <c r="S49" s="62"/>
      <c r="T49" s="62"/>
    </row>
    <row r="50" spans="1:21" s="5" customFormat="1" x14ac:dyDescent="0.25">
      <c r="A50" s="87" t="s">
        <v>29</v>
      </c>
      <c r="B50" s="88"/>
      <c r="C50" s="37">
        <f t="shared" ref="C50:N50" si="11">SUM(C51:C54)</f>
        <v>0</v>
      </c>
      <c r="D50" s="37">
        <f t="shared" si="11"/>
        <v>0</v>
      </c>
      <c r="E50" s="37">
        <f t="shared" si="11"/>
        <v>0</v>
      </c>
      <c r="F50" s="37">
        <f t="shared" si="11"/>
        <v>0</v>
      </c>
      <c r="G50" s="37">
        <f t="shared" si="11"/>
        <v>0</v>
      </c>
      <c r="H50" s="37">
        <f t="shared" si="11"/>
        <v>0</v>
      </c>
      <c r="I50" s="37">
        <f t="shared" si="11"/>
        <v>2</v>
      </c>
      <c r="J50" s="37">
        <f t="shared" si="11"/>
        <v>0</v>
      </c>
      <c r="K50" s="37">
        <f t="shared" si="11"/>
        <v>0</v>
      </c>
      <c r="L50" s="37">
        <f t="shared" si="11"/>
        <v>0</v>
      </c>
      <c r="M50" s="37">
        <f t="shared" si="11"/>
        <v>160</v>
      </c>
      <c r="N50" s="37">
        <f t="shared" si="11"/>
        <v>8</v>
      </c>
      <c r="O50" s="19">
        <f t="shared" ref="O50:O54" si="12">SUM(C50:N50)</f>
        <v>170</v>
      </c>
      <c r="P50" s="21">
        <v>0</v>
      </c>
      <c r="R50" s="7"/>
      <c r="S50" s="7"/>
      <c r="T50" s="7"/>
    </row>
    <row r="51" spans="1:21" s="5" customFormat="1" x14ac:dyDescent="0.25">
      <c r="A51" s="32" t="s">
        <v>1</v>
      </c>
      <c r="B51" s="23" t="s">
        <v>30</v>
      </c>
      <c r="C51" s="20">
        <v>0</v>
      </c>
      <c r="D51" s="20">
        <v>0</v>
      </c>
      <c r="E51" s="20">
        <v>0</v>
      </c>
      <c r="F51" s="20">
        <v>0</v>
      </c>
      <c r="G51" s="20">
        <v>0</v>
      </c>
      <c r="H51" s="20">
        <v>0</v>
      </c>
      <c r="I51" s="20">
        <v>2</v>
      </c>
      <c r="J51" s="20">
        <v>0</v>
      </c>
      <c r="K51" s="20">
        <v>0</v>
      </c>
      <c r="L51" s="20">
        <v>0</v>
      </c>
      <c r="M51" s="20">
        <v>160</v>
      </c>
      <c r="N51" s="20">
        <v>8</v>
      </c>
      <c r="O51" s="19">
        <f t="shared" si="12"/>
        <v>170</v>
      </c>
      <c r="P51" s="21">
        <v>0</v>
      </c>
      <c r="R51" s="7"/>
      <c r="T51" s="7"/>
    </row>
    <row r="52" spans="1:21" s="5" customFormat="1" x14ac:dyDescent="0.25">
      <c r="A52" s="32" t="s">
        <v>1</v>
      </c>
      <c r="B52" s="23" t="s">
        <v>31</v>
      </c>
      <c r="C52" s="20">
        <v>0</v>
      </c>
      <c r="D52" s="20">
        <v>0</v>
      </c>
      <c r="E52" s="20">
        <v>0</v>
      </c>
      <c r="F52" s="20">
        <v>0</v>
      </c>
      <c r="G52" s="20">
        <v>0</v>
      </c>
      <c r="H52" s="20">
        <v>0</v>
      </c>
      <c r="I52" s="20">
        <v>0</v>
      </c>
      <c r="J52" s="20">
        <v>0</v>
      </c>
      <c r="K52" s="20">
        <v>0</v>
      </c>
      <c r="L52" s="20">
        <v>0</v>
      </c>
      <c r="M52" s="20">
        <v>0</v>
      </c>
      <c r="N52" s="20">
        <v>0</v>
      </c>
      <c r="O52" s="19">
        <f t="shared" si="12"/>
        <v>0</v>
      </c>
      <c r="P52" s="21">
        <v>0</v>
      </c>
      <c r="Q52" s="7"/>
      <c r="R52" s="7"/>
      <c r="S52" s="58"/>
    </row>
    <row r="53" spans="1:21" s="5" customFormat="1" x14ac:dyDescent="0.25">
      <c r="A53" s="32"/>
      <c r="B53" s="23" t="s">
        <v>32</v>
      </c>
      <c r="C53" s="20">
        <v>0</v>
      </c>
      <c r="D53" s="20">
        <v>0</v>
      </c>
      <c r="E53" s="20">
        <v>0</v>
      </c>
      <c r="F53" s="20">
        <v>0</v>
      </c>
      <c r="G53" s="20">
        <v>0</v>
      </c>
      <c r="H53" s="20">
        <v>0</v>
      </c>
      <c r="I53" s="20">
        <v>0</v>
      </c>
      <c r="J53" s="20">
        <v>0</v>
      </c>
      <c r="K53" s="20">
        <v>0</v>
      </c>
      <c r="L53" s="20">
        <v>0</v>
      </c>
      <c r="M53" s="20">
        <v>0</v>
      </c>
      <c r="N53" s="20">
        <v>0</v>
      </c>
      <c r="O53" s="19">
        <f t="shared" si="12"/>
        <v>0</v>
      </c>
      <c r="P53" s="21">
        <v>0</v>
      </c>
      <c r="Q53" s="7"/>
      <c r="R53" s="7"/>
      <c r="S53" s="9"/>
    </row>
    <row r="54" spans="1:21" s="5" customFormat="1" x14ac:dyDescent="0.25">
      <c r="A54" s="32"/>
      <c r="B54" s="23" t="s">
        <v>33</v>
      </c>
      <c r="C54" s="20">
        <v>0</v>
      </c>
      <c r="D54" s="20">
        <v>0</v>
      </c>
      <c r="E54" s="20">
        <v>0</v>
      </c>
      <c r="F54" s="20">
        <v>0</v>
      </c>
      <c r="G54" s="20">
        <v>0</v>
      </c>
      <c r="H54" s="20">
        <v>0</v>
      </c>
      <c r="I54" s="20">
        <v>0</v>
      </c>
      <c r="J54" s="20">
        <v>0</v>
      </c>
      <c r="K54" s="20">
        <v>0</v>
      </c>
      <c r="L54" s="20">
        <v>0</v>
      </c>
      <c r="M54" s="20">
        <v>0</v>
      </c>
      <c r="N54" s="20">
        <v>0</v>
      </c>
      <c r="O54" s="19">
        <f t="shared" si="12"/>
        <v>0</v>
      </c>
      <c r="P54" s="21">
        <v>0</v>
      </c>
      <c r="Q54" s="10"/>
      <c r="R54" s="6"/>
    </row>
    <row r="55" spans="1:21" s="5" customFormat="1" x14ac:dyDescent="0.25">
      <c r="A55" s="32"/>
      <c r="B55" s="23"/>
      <c r="C55" s="64"/>
      <c r="D55" s="64"/>
      <c r="E55" s="20"/>
      <c r="F55" s="20"/>
      <c r="G55" s="20"/>
      <c r="H55" s="20"/>
      <c r="I55" s="20"/>
      <c r="J55" s="20"/>
      <c r="K55" s="20"/>
      <c r="L55" s="20"/>
      <c r="M55" s="20"/>
      <c r="N55" s="20"/>
      <c r="O55" s="70"/>
      <c r="P55" s="25"/>
      <c r="S55" s="7"/>
    </row>
    <row r="56" spans="1:21" s="5" customFormat="1" ht="15" x14ac:dyDescent="0.25">
      <c r="A56" s="87" t="s">
        <v>34</v>
      </c>
      <c r="B56" s="88"/>
      <c r="C56" s="37">
        <f t="shared" ref="C56:N56" si="13">SUM(C57:C58)</f>
        <v>0</v>
      </c>
      <c r="D56" s="37">
        <f t="shared" si="13"/>
        <v>0</v>
      </c>
      <c r="E56" s="37">
        <f t="shared" si="13"/>
        <v>0</v>
      </c>
      <c r="F56" s="37">
        <f t="shared" si="13"/>
        <v>0</v>
      </c>
      <c r="G56" s="37">
        <f t="shared" si="13"/>
        <v>0</v>
      </c>
      <c r="H56" s="37">
        <f t="shared" si="13"/>
        <v>0</v>
      </c>
      <c r="I56" s="37">
        <f t="shared" si="13"/>
        <v>0</v>
      </c>
      <c r="J56" s="37">
        <f t="shared" si="13"/>
        <v>0</v>
      </c>
      <c r="K56" s="37">
        <f t="shared" si="13"/>
        <v>0</v>
      </c>
      <c r="L56" s="37">
        <f t="shared" si="13"/>
        <v>0</v>
      </c>
      <c r="M56" s="37">
        <f t="shared" si="13"/>
        <v>0</v>
      </c>
      <c r="N56" s="37">
        <f t="shared" si="13"/>
        <v>0</v>
      </c>
      <c r="O56" s="19">
        <f>SUM(C56:N56)</f>
        <v>0</v>
      </c>
      <c r="P56" s="21">
        <v>0</v>
      </c>
      <c r="R56" s="7"/>
      <c r="S56" s="61"/>
      <c r="T56" s="7"/>
      <c r="U56" s="7"/>
    </row>
    <row r="57" spans="1:21" s="5" customFormat="1" x14ac:dyDescent="0.25">
      <c r="A57" s="32" t="s">
        <v>1</v>
      </c>
      <c r="B57" s="23" t="s">
        <v>30</v>
      </c>
      <c r="C57" s="64">
        <v>0</v>
      </c>
      <c r="D57" s="64">
        <v>0</v>
      </c>
      <c r="E57" s="64">
        <v>0</v>
      </c>
      <c r="F57" s="64">
        <v>0</v>
      </c>
      <c r="G57" s="64">
        <v>0</v>
      </c>
      <c r="H57" s="64">
        <v>0</v>
      </c>
      <c r="I57" s="64">
        <v>0</v>
      </c>
      <c r="J57" s="64">
        <v>0</v>
      </c>
      <c r="K57" s="64">
        <v>0</v>
      </c>
      <c r="L57" s="64">
        <v>0</v>
      </c>
      <c r="M57" s="64">
        <v>0</v>
      </c>
      <c r="N57" s="64">
        <v>0</v>
      </c>
      <c r="O57" s="19">
        <f>SUM(C57:N57)</f>
        <v>0</v>
      </c>
      <c r="P57" s="21">
        <v>0</v>
      </c>
      <c r="S57" s="7"/>
    </row>
    <row r="58" spans="1:21" s="5" customFormat="1" x14ac:dyDescent="0.25">
      <c r="A58" s="32" t="s">
        <v>1</v>
      </c>
      <c r="B58" s="23" t="s">
        <v>31</v>
      </c>
      <c r="C58" s="64">
        <v>0</v>
      </c>
      <c r="D58" s="64">
        <v>0</v>
      </c>
      <c r="E58" s="64">
        <v>0</v>
      </c>
      <c r="F58" s="64">
        <v>0</v>
      </c>
      <c r="G58" s="64">
        <v>0</v>
      </c>
      <c r="H58" s="64">
        <v>0</v>
      </c>
      <c r="I58" s="64">
        <v>0</v>
      </c>
      <c r="J58" s="64">
        <v>0</v>
      </c>
      <c r="K58" s="64">
        <v>0</v>
      </c>
      <c r="L58" s="64">
        <v>0</v>
      </c>
      <c r="M58" s="64">
        <v>0</v>
      </c>
      <c r="N58" s="64">
        <v>0</v>
      </c>
      <c r="O58" s="19">
        <f>SUM(C58:N58)</f>
        <v>0</v>
      </c>
      <c r="P58" s="21">
        <v>0</v>
      </c>
    </row>
    <row r="59" spans="1:21" s="5" customFormat="1" x14ac:dyDescent="0.25">
      <c r="A59" s="32"/>
      <c r="B59" s="23"/>
      <c r="C59" s="64"/>
      <c r="D59" s="64"/>
      <c r="E59" s="20"/>
      <c r="F59" s="20"/>
      <c r="G59" s="20"/>
      <c r="H59" s="20"/>
      <c r="I59" s="20"/>
      <c r="J59" s="20"/>
      <c r="K59" s="20"/>
      <c r="L59" s="20"/>
      <c r="M59" s="20"/>
      <c r="N59" s="20"/>
      <c r="O59" s="70"/>
      <c r="P59" s="25"/>
    </row>
    <row r="60" spans="1:21" s="5" customFormat="1" x14ac:dyDescent="0.25">
      <c r="A60" s="87" t="s">
        <v>35</v>
      </c>
      <c r="B60" s="88"/>
      <c r="C60" s="19">
        <f t="shared" ref="C60:N60" si="14">SUM(C61:C62)</f>
        <v>1289</v>
      </c>
      <c r="D60" s="19">
        <f t="shared" si="14"/>
        <v>1428</v>
      </c>
      <c r="E60" s="19">
        <f t="shared" si="14"/>
        <v>1721</v>
      </c>
      <c r="F60" s="19">
        <f t="shared" si="14"/>
        <v>1540</v>
      </c>
      <c r="G60" s="19">
        <f t="shared" si="14"/>
        <v>1653</v>
      </c>
      <c r="H60" s="19">
        <f t="shared" si="14"/>
        <v>2241</v>
      </c>
      <c r="I60" s="19">
        <f t="shared" si="14"/>
        <v>2008</v>
      </c>
      <c r="J60" s="19">
        <f t="shared" si="14"/>
        <v>2108</v>
      </c>
      <c r="K60" s="19">
        <f t="shared" si="14"/>
        <v>1978</v>
      </c>
      <c r="L60" s="19">
        <f>SUM(L61:L62)</f>
        <v>2024</v>
      </c>
      <c r="M60" s="19">
        <f t="shared" si="14"/>
        <v>1794</v>
      </c>
      <c r="N60" s="19">
        <f t="shared" si="14"/>
        <v>2484</v>
      </c>
      <c r="O60" s="19">
        <f>SUM(C60:N60)</f>
        <v>22268</v>
      </c>
      <c r="P60" s="38">
        <v>23346</v>
      </c>
      <c r="Q60" s="6"/>
      <c r="R60" s="9"/>
    </row>
    <row r="61" spans="1:21" s="5" customFormat="1" x14ac:dyDescent="0.25">
      <c r="A61" s="65"/>
      <c r="B61" s="23" t="s">
        <v>36</v>
      </c>
      <c r="C61" s="39">
        <v>634</v>
      </c>
      <c r="D61" s="82">
        <v>745</v>
      </c>
      <c r="E61" s="82">
        <v>779</v>
      </c>
      <c r="F61" s="39">
        <v>815</v>
      </c>
      <c r="G61" s="82">
        <v>924</v>
      </c>
      <c r="H61" s="82">
        <v>1150</v>
      </c>
      <c r="I61" s="82">
        <v>965</v>
      </c>
      <c r="J61" s="82">
        <v>1079</v>
      </c>
      <c r="K61" s="82">
        <v>1010</v>
      </c>
      <c r="L61" s="39">
        <v>999</v>
      </c>
      <c r="M61" s="39">
        <v>921</v>
      </c>
      <c r="N61" s="86">
        <v>1130</v>
      </c>
      <c r="O61" s="19">
        <f>SUM(C61:N61)</f>
        <v>11151</v>
      </c>
      <c r="P61" s="38">
        <v>11943</v>
      </c>
      <c r="R61" s="9"/>
    </row>
    <row r="62" spans="1:21" s="5" customFormat="1" x14ac:dyDescent="0.25">
      <c r="A62" s="65"/>
      <c r="B62" s="23" t="s">
        <v>37</v>
      </c>
      <c r="C62" s="39">
        <v>655</v>
      </c>
      <c r="D62" s="82">
        <v>683</v>
      </c>
      <c r="E62" s="82">
        <v>942</v>
      </c>
      <c r="F62" s="39">
        <v>725</v>
      </c>
      <c r="G62" s="82">
        <v>729</v>
      </c>
      <c r="H62" s="82">
        <v>1091</v>
      </c>
      <c r="I62" s="82">
        <v>1043</v>
      </c>
      <c r="J62" s="82">
        <v>1029</v>
      </c>
      <c r="K62" s="82">
        <v>968</v>
      </c>
      <c r="L62" s="39">
        <v>1025</v>
      </c>
      <c r="M62" s="82">
        <v>873</v>
      </c>
      <c r="N62" s="86">
        <v>1354</v>
      </c>
      <c r="O62" s="19">
        <f>SUM(C62:N62)</f>
        <v>11117</v>
      </c>
      <c r="P62" s="38">
        <v>11403</v>
      </c>
      <c r="R62" s="9"/>
    </row>
    <row r="63" spans="1:21" s="5" customFormat="1" x14ac:dyDescent="0.25">
      <c r="A63" s="32" t="s">
        <v>1</v>
      </c>
      <c r="B63" s="23" t="s">
        <v>1</v>
      </c>
      <c r="C63" s="40"/>
      <c r="D63" s="40"/>
      <c r="E63" s="40"/>
      <c r="F63" s="40"/>
      <c r="G63" s="40"/>
      <c r="H63" s="40"/>
      <c r="I63" s="40"/>
      <c r="J63" s="40"/>
      <c r="K63" s="40"/>
      <c r="L63" s="40"/>
      <c r="M63" s="40"/>
      <c r="N63" s="40"/>
      <c r="O63" s="70"/>
      <c r="P63" s="25"/>
      <c r="R63" s="59"/>
      <c r="S63" s="59"/>
    </row>
    <row r="64" spans="1:21" s="5" customFormat="1" x14ac:dyDescent="0.25">
      <c r="A64" s="87" t="s">
        <v>38</v>
      </c>
      <c r="B64" s="88"/>
      <c r="C64" s="41">
        <f>SUM(C65)</f>
        <v>0</v>
      </c>
      <c r="D64" s="41">
        <f>SUM(D65)</f>
        <v>0</v>
      </c>
      <c r="E64" s="41">
        <v>0</v>
      </c>
      <c r="F64" s="41">
        <v>0</v>
      </c>
      <c r="G64" s="41">
        <v>0</v>
      </c>
      <c r="H64" s="41">
        <v>0</v>
      </c>
      <c r="I64" s="41">
        <v>0</v>
      </c>
      <c r="J64" s="41">
        <v>0</v>
      </c>
      <c r="K64" s="41">
        <v>0</v>
      </c>
      <c r="L64" s="41">
        <v>0</v>
      </c>
      <c r="M64" s="41">
        <v>0</v>
      </c>
      <c r="N64" s="41">
        <v>0</v>
      </c>
      <c r="O64" s="19">
        <f>SUM(C64:N64)</f>
        <v>0</v>
      </c>
      <c r="P64" s="36">
        <v>0</v>
      </c>
    </row>
    <row r="65" spans="1:16" s="5" customFormat="1" ht="13.5" thickBot="1" x14ac:dyDescent="0.3">
      <c r="A65" s="72" t="s">
        <v>1</v>
      </c>
      <c r="B65" s="23" t="s">
        <v>39</v>
      </c>
      <c r="C65" s="40">
        <v>0</v>
      </c>
      <c r="D65" s="40">
        <v>0</v>
      </c>
      <c r="E65" s="83">
        <v>0</v>
      </c>
      <c r="F65" s="83">
        <v>0</v>
      </c>
      <c r="G65" s="83">
        <v>0</v>
      </c>
      <c r="H65" s="83">
        <v>0</v>
      </c>
      <c r="I65" s="40">
        <v>0</v>
      </c>
      <c r="J65" s="40">
        <v>0</v>
      </c>
      <c r="K65" s="40">
        <v>0</v>
      </c>
      <c r="L65" s="40">
        <v>0</v>
      </c>
      <c r="M65" s="40">
        <v>0</v>
      </c>
      <c r="N65" s="40">
        <v>0</v>
      </c>
      <c r="O65" s="19">
        <f>SUM(C65:N65)</f>
        <v>0</v>
      </c>
      <c r="P65" s="36">
        <v>0</v>
      </c>
    </row>
    <row r="66" spans="1:16" s="5" customFormat="1" x14ac:dyDescent="0.25">
      <c r="A66" s="73"/>
      <c r="B66" s="74"/>
      <c r="C66" s="42"/>
      <c r="D66" s="42"/>
      <c r="E66" s="42"/>
      <c r="F66" s="42"/>
      <c r="G66" s="42"/>
      <c r="H66" s="42"/>
      <c r="I66" s="42"/>
      <c r="J66" s="42"/>
      <c r="K66" s="42"/>
      <c r="L66" s="42"/>
      <c r="M66" s="42"/>
      <c r="N66" s="42"/>
      <c r="O66" s="42"/>
      <c r="P66" s="43"/>
    </row>
    <row r="67" spans="1:16" ht="13.5" x14ac:dyDescent="0.25">
      <c r="A67" s="87" t="s">
        <v>40</v>
      </c>
      <c r="B67" s="88"/>
      <c r="C67" s="41">
        <f t="shared" ref="C67:N67" si="15">SUM(C68:C70)</f>
        <v>0</v>
      </c>
      <c r="D67" s="41">
        <f t="shared" si="15"/>
        <v>0</v>
      </c>
      <c r="E67" s="41">
        <f t="shared" si="15"/>
        <v>0</v>
      </c>
      <c r="F67" s="41">
        <f t="shared" si="15"/>
        <v>0</v>
      </c>
      <c r="G67" s="41">
        <f t="shared" si="15"/>
        <v>0</v>
      </c>
      <c r="H67" s="41">
        <f t="shared" si="15"/>
        <v>0</v>
      </c>
      <c r="I67" s="41">
        <f t="shared" si="15"/>
        <v>0</v>
      </c>
      <c r="J67" s="41">
        <f t="shared" si="15"/>
        <v>0</v>
      </c>
      <c r="K67" s="41">
        <f t="shared" si="15"/>
        <v>0</v>
      </c>
      <c r="L67" s="41">
        <f t="shared" si="15"/>
        <v>0</v>
      </c>
      <c r="M67" s="41">
        <f t="shared" si="15"/>
        <v>0</v>
      </c>
      <c r="N67" s="41">
        <f t="shared" si="15"/>
        <v>0</v>
      </c>
      <c r="O67" s="41">
        <f t="shared" ref="O67:O70" si="16">SUM(C67:N67)</f>
        <v>0</v>
      </c>
      <c r="P67" s="44">
        <v>270</v>
      </c>
    </row>
    <row r="68" spans="1:16" ht="13.5" x14ac:dyDescent="0.25">
      <c r="A68" s="75"/>
      <c r="B68" s="76" t="s">
        <v>41</v>
      </c>
      <c r="C68" s="39">
        <v>0</v>
      </c>
      <c r="D68" s="39">
        <v>0</v>
      </c>
      <c r="E68" s="39">
        <v>0</v>
      </c>
      <c r="F68" s="39">
        <v>0</v>
      </c>
      <c r="G68" s="39">
        <v>0</v>
      </c>
      <c r="H68" s="39">
        <v>0</v>
      </c>
      <c r="I68" s="39">
        <v>0</v>
      </c>
      <c r="J68" s="39">
        <v>0</v>
      </c>
      <c r="K68" s="39">
        <v>0</v>
      </c>
      <c r="L68" s="39">
        <v>0</v>
      </c>
      <c r="M68" s="39">
        <v>0</v>
      </c>
      <c r="N68" s="39">
        <v>0</v>
      </c>
      <c r="O68" s="41">
        <f t="shared" si="16"/>
        <v>0</v>
      </c>
      <c r="P68" s="44">
        <v>270</v>
      </c>
    </row>
    <row r="69" spans="1:16" ht="13.5" x14ac:dyDescent="0.25">
      <c r="A69" s="75"/>
      <c r="B69" s="76" t="s">
        <v>42</v>
      </c>
      <c r="C69" s="39">
        <v>0</v>
      </c>
      <c r="D69" s="39">
        <v>0</v>
      </c>
      <c r="E69" s="39">
        <v>0</v>
      </c>
      <c r="F69" s="39">
        <v>0</v>
      </c>
      <c r="G69" s="39">
        <v>0</v>
      </c>
      <c r="H69" s="39">
        <v>0</v>
      </c>
      <c r="I69" s="82">
        <v>0</v>
      </c>
      <c r="J69" s="82">
        <v>0</v>
      </c>
      <c r="K69" s="82">
        <v>0</v>
      </c>
      <c r="L69" s="82">
        <v>0</v>
      </c>
      <c r="M69" s="82">
        <v>0</v>
      </c>
      <c r="N69" s="82">
        <v>0</v>
      </c>
      <c r="O69" s="41">
        <f t="shared" si="16"/>
        <v>0</v>
      </c>
      <c r="P69" s="44">
        <v>0</v>
      </c>
    </row>
    <row r="70" spans="1:16" s="11" customFormat="1" ht="14.25" thickBot="1" x14ac:dyDescent="0.3">
      <c r="A70" s="72" t="s">
        <v>1</v>
      </c>
      <c r="B70" s="77" t="s">
        <v>43</v>
      </c>
      <c r="C70" s="78">
        <v>0</v>
      </c>
      <c r="D70" s="78">
        <v>0</v>
      </c>
      <c r="E70" s="78">
        <v>0</v>
      </c>
      <c r="F70" s="78">
        <v>0</v>
      </c>
      <c r="G70" s="78">
        <v>0</v>
      </c>
      <c r="H70" s="78">
        <v>0</v>
      </c>
      <c r="I70" s="84">
        <v>0</v>
      </c>
      <c r="J70" s="84">
        <v>0</v>
      </c>
      <c r="K70" s="84">
        <v>0</v>
      </c>
      <c r="L70" s="84">
        <v>0</v>
      </c>
      <c r="M70" s="84">
        <v>0</v>
      </c>
      <c r="N70" s="84">
        <v>0</v>
      </c>
      <c r="O70" s="79">
        <f t="shared" si="16"/>
        <v>0</v>
      </c>
      <c r="P70" s="45">
        <v>0</v>
      </c>
    </row>
    <row r="71" spans="1:16" s="11" customFormat="1" ht="3" customHeight="1" x14ac:dyDescent="0.3">
      <c r="A71" s="46"/>
      <c r="B71" s="46"/>
      <c r="C71" s="46"/>
      <c r="D71" s="46"/>
      <c r="E71" s="46"/>
      <c r="F71" s="46"/>
      <c r="G71" s="46"/>
      <c r="H71" s="46"/>
      <c r="I71" s="46">
        <v>0</v>
      </c>
      <c r="J71" s="46"/>
      <c r="K71" s="46"/>
      <c r="L71" s="46"/>
      <c r="M71" s="46"/>
      <c r="N71" s="46"/>
      <c r="O71" s="46"/>
      <c r="P71" s="46"/>
    </row>
    <row r="72" spans="1:16" s="11" customFormat="1" ht="15" x14ac:dyDescent="0.3">
      <c r="A72" s="47"/>
      <c r="B72" s="48" t="s">
        <v>44</v>
      </c>
      <c r="C72" s="49"/>
      <c r="D72" s="49"/>
      <c r="E72" s="49"/>
      <c r="F72" s="49"/>
      <c r="G72" s="49"/>
      <c r="H72" s="49"/>
      <c r="I72" s="49"/>
      <c r="J72" s="49"/>
      <c r="K72" s="49"/>
      <c r="L72" s="49"/>
      <c r="M72" s="49"/>
      <c r="N72" s="49"/>
      <c r="O72" s="47"/>
      <c r="P72" s="47"/>
    </row>
    <row r="73" spans="1:16" s="11" customFormat="1" ht="15" x14ac:dyDescent="0.3">
      <c r="A73" s="47"/>
      <c r="B73" s="48" t="s">
        <v>45</v>
      </c>
      <c r="C73" s="49"/>
      <c r="D73" s="49"/>
      <c r="E73" s="49"/>
      <c r="F73" s="49"/>
      <c r="G73" s="49"/>
      <c r="H73" s="49"/>
      <c r="I73" s="49"/>
      <c r="J73" s="49"/>
      <c r="K73" s="49"/>
      <c r="L73" s="49"/>
      <c r="M73" s="49"/>
      <c r="N73" s="49"/>
      <c r="O73" s="47"/>
      <c r="P73" s="47"/>
    </row>
    <row r="74" spans="1:16" ht="15" x14ac:dyDescent="0.3">
      <c r="A74" s="47"/>
      <c r="B74" s="48" t="s">
        <v>46</v>
      </c>
      <c r="C74" s="49"/>
      <c r="D74" s="49"/>
      <c r="E74" s="49"/>
      <c r="F74" s="49"/>
      <c r="G74" s="49"/>
      <c r="H74" s="49"/>
      <c r="I74" s="49"/>
      <c r="J74" s="49"/>
      <c r="K74" s="49"/>
      <c r="L74" s="49"/>
      <c r="M74" s="49"/>
      <c r="N74" s="49"/>
      <c r="O74" s="47"/>
      <c r="P74" s="47"/>
    </row>
    <row r="75" spans="1:16" ht="15" x14ac:dyDescent="0.3">
      <c r="A75" s="47"/>
      <c r="B75" s="48"/>
      <c r="C75" s="49"/>
      <c r="D75" s="49"/>
      <c r="E75" s="49"/>
      <c r="F75" s="49"/>
      <c r="G75" s="49"/>
      <c r="H75" s="49"/>
      <c r="I75" s="49"/>
      <c r="J75" s="49"/>
      <c r="K75" s="49"/>
      <c r="L75" s="49"/>
      <c r="M75" s="49"/>
      <c r="N75" s="49"/>
      <c r="O75" s="47"/>
      <c r="P75" s="47"/>
    </row>
    <row r="76" spans="1:16" ht="15" x14ac:dyDescent="0.3">
      <c r="A76" s="47"/>
      <c r="B76" s="48" t="s">
        <v>50</v>
      </c>
      <c r="C76" s="47"/>
      <c r="D76" s="47"/>
      <c r="E76" s="47"/>
      <c r="F76" s="47"/>
      <c r="G76" s="47"/>
      <c r="H76" s="47"/>
      <c r="I76" s="47"/>
      <c r="J76" s="47"/>
      <c r="K76" s="47"/>
      <c r="L76" s="47"/>
      <c r="M76" s="47"/>
      <c r="N76" s="47"/>
      <c r="O76" s="47"/>
      <c r="P76" s="47"/>
    </row>
    <row r="77" spans="1:16" ht="15" x14ac:dyDescent="0.3">
      <c r="A77" s="47"/>
      <c r="B77" s="48" t="s">
        <v>51</v>
      </c>
      <c r="C77" s="47"/>
      <c r="D77" s="47"/>
      <c r="E77" s="47"/>
      <c r="F77" s="47"/>
      <c r="G77" s="47"/>
      <c r="H77" s="47"/>
      <c r="I77" s="47"/>
      <c r="J77" s="47"/>
      <c r="K77" s="47"/>
      <c r="L77" s="47"/>
      <c r="M77" s="47"/>
      <c r="N77" s="47"/>
      <c r="O77" s="47"/>
      <c r="P77" s="47"/>
    </row>
    <row r="79" spans="1:16" x14ac:dyDescent="0.2">
      <c r="C79" s="12"/>
      <c r="D79" s="12"/>
      <c r="E79" s="12"/>
      <c r="F79" s="12"/>
      <c r="G79" s="12"/>
      <c r="H79" s="12"/>
      <c r="I79" s="12"/>
    </row>
    <row r="81" spans="3:14" x14ac:dyDescent="0.2">
      <c r="C81" s="12"/>
      <c r="D81" s="12"/>
      <c r="E81" s="12"/>
      <c r="F81" s="12"/>
      <c r="G81" s="12"/>
      <c r="H81" s="12"/>
    </row>
    <row r="83" spans="3:14" x14ac:dyDescent="0.2">
      <c r="C83" s="12"/>
      <c r="D83" s="12"/>
      <c r="E83" s="12"/>
      <c r="F83" s="12"/>
      <c r="G83" s="12"/>
      <c r="H83" s="12"/>
      <c r="I83" s="12"/>
      <c r="J83" s="12"/>
      <c r="K83" s="12"/>
      <c r="L83" s="12"/>
      <c r="M83" s="12"/>
      <c r="N83" s="12"/>
    </row>
  </sheetData>
  <mergeCells count="10">
    <mergeCell ref="A56:B56"/>
    <mergeCell ref="A60:B60"/>
    <mergeCell ref="A64:B64"/>
    <mergeCell ref="A67:B67"/>
    <mergeCell ref="B8:Q8"/>
    <mergeCell ref="A10:B10"/>
    <mergeCell ref="A12:B12"/>
    <mergeCell ref="A19:B19"/>
    <mergeCell ref="A28:B28"/>
    <mergeCell ref="A50:B50"/>
  </mergeCells>
  <printOptions horizontalCentered="1"/>
  <pageMargins left="0.35433070866141736" right="0.19685039370078741" top="0.19685039370078741" bottom="0.15748031496062992" header="0.15748031496062992" footer="0"/>
  <pageSetup scale="59" orientation="landscape" r:id="rId1"/>
  <headerFooter alignWithMargins="0"/>
  <colBreaks count="1" manualBreakCount="1">
    <brk id="16" max="1048575" man="1"/>
  </colBreaks>
  <ignoredErrors>
    <ignoredError sqref="N30 F30 I67"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Mov.PortuarioMensual </vt:lpstr>
      <vt:lpstr>'Mov.PortuarioMensual '!Área_de_impresión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rutilo</dc:creator>
  <cp:lastModifiedBy>ALEJANDRO SOLANO GONZALEZ</cp:lastModifiedBy>
  <cp:lastPrinted>2019-12-24T16:24:39Z</cp:lastPrinted>
  <dcterms:created xsi:type="dcterms:W3CDTF">2010-12-29T18:43:41Z</dcterms:created>
  <dcterms:modified xsi:type="dcterms:W3CDTF">2022-02-02T00:27:16Z</dcterms:modified>
</cp:coreProperties>
</file>