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GUADALUPE\Documents\Documentos Lupita\LUPITA\ESTADISTICAS\estadisticas 2020\PAGINA WEB 2020\"/>
    </mc:Choice>
  </mc:AlternateContent>
  <bookViews>
    <workbookView xWindow="-7590" yWindow="2055" windowWidth="15480" windowHeight="9465" tabRatio="738"/>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F32" i="177" l="1"/>
  <c r="F31" i="177"/>
  <c r="F46" i="177" l="1"/>
  <c r="N46" i="177" l="1"/>
  <c r="N32" i="177" l="1"/>
  <c r="N31" i="177"/>
  <c r="M32" i="177" l="1"/>
  <c r="M31" i="177" l="1"/>
  <c r="M46" i="177"/>
  <c r="L46" i="177" l="1"/>
  <c r="L32" i="177" l="1"/>
  <c r="L31" i="177" l="1"/>
  <c r="K40" i="177" l="1"/>
  <c r="K31" i="177"/>
  <c r="K46" i="177"/>
  <c r="J32" i="177" l="1"/>
  <c r="J31" i="177" l="1"/>
  <c r="J46" i="177"/>
  <c r="I32" i="177" l="1"/>
  <c r="I31" i="177" l="1"/>
  <c r="I46" i="177"/>
  <c r="H32" i="177" l="1"/>
  <c r="H31" i="177" l="1"/>
  <c r="H46" i="177"/>
  <c r="G32" i="177" l="1"/>
  <c r="G31" i="177"/>
  <c r="G46" i="177"/>
  <c r="E32" i="177" l="1"/>
  <c r="E46" i="177" l="1"/>
  <c r="E31" i="177" l="1"/>
  <c r="D32" i="177"/>
  <c r="D31" i="177"/>
  <c r="D46" i="177" l="1"/>
  <c r="I67" i="177" l="1"/>
  <c r="D67" i="177" l="1"/>
  <c r="E67" i="177"/>
  <c r="F67" i="177"/>
  <c r="G67" i="177"/>
  <c r="H67" i="177"/>
  <c r="J67" i="177"/>
  <c r="K67" i="177"/>
  <c r="L67" i="177"/>
  <c r="M67" i="177"/>
  <c r="N67" i="177"/>
  <c r="C67" i="177"/>
  <c r="C46" i="177" l="1"/>
  <c r="C32" i="177" l="1"/>
  <c r="C31"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E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F50" i="177"/>
  <c r="E50" i="177"/>
  <c r="D50" i="177"/>
  <c r="C50" i="177"/>
  <c r="O48" i="177"/>
  <c r="O47" i="177"/>
  <c r="O46" i="177"/>
  <c r="O45" i="177"/>
  <c r="O44" i="177"/>
  <c r="O43" i="177"/>
  <c r="O42" i="177"/>
  <c r="O41" i="177"/>
  <c r="O40" i="177"/>
  <c r="M39" i="177"/>
  <c r="L39" i="177"/>
  <c r="K39" i="177"/>
  <c r="J39" i="177"/>
  <c r="I39" i="177"/>
  <c r="H39" i="177"/>
  <c r="G39" i="177"/>
  <c r="F39" i="177"/>
  <c r="E39" i="177"/>
  <c r="D39" i="177"/>
  <c r="C39" i="177"/>
  <c r="O37" i="177"/>
  <c r="O36" i="177"/>
  <c r="O35" i="177"/>
  <c r="O34" i="177"/>
  <c r="K30" i="177"/>
  <c r="K29" i="177" s="1"/>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39" i="177"/>
  <c r="O12" i="177"/>
</calcChain>
</file>

<file path=xl/sharedStrings.xml><?xml version="1.0" encoding="utf-8"?>
<sst xmlns="http://schemas.openxmlformats.org/spreadsheetml/2006/main" count="79" uniqueCount="57">
  <si>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</si>
  <si>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</si>
  <si>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</si>
  <si>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</si>
  <si>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</si>
  <si>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</si>
  <si>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</si>
  <si>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</si>
  <si>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</si>
  <si>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</si>
  <si>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</si>
  <si>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</si>
  <si>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</si>
  <si>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</si>
  <si>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</si>
  <si>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</si>
  <si>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</si>
  <si>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</si>
  <si>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</si>
  <si>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</si>
  <si>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</si>
  <si>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</si>
  <si>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</si>
  <si>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</si>
  <si>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</si>
  <si>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</si>
  <si>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</si>
  <si>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</si>
  <si>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</si>
  <si>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</si>
  <si>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</si>
  <si>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</si>
  <si>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</si>
  <si>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</si>
  <si>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</si>
  <si>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</si>
  <si>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</si>
  <si>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</si>
  <si>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</si>
  <si>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</si>
  <si>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</si>
  <si>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</si>
  <si>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</si>
  <si>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</si>
  <si>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</si>
  <si>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</si>
  <si>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</si>
  <si>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</si>
  <si>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</si>
  <si>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</si>
  <si>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</si>
  <si>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</si>
  <si>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</si>
  <si>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</si>
  <si>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2019</t>
  </si>
  <si>
    <t>Serie Mensual de Movimiento Portuario 2020</t>
  </si>
  <si>
    <t xml:space="preserve"> Acumulado Ene- Dic 2020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</si>
</sst>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2]* #,##0.00_-;\-[$€-2]* #,##0.00_-;_-[$€-2]* &quot;-&quot;??_-"/>
    <numFmt numFmtId="165" formatCode="0.0"/>
    <numFmt numFmtId="167" formatCode="#,##0.0"/>
    <numFmt numFmtId="168" formatCode="#,##0.000"/>
  </numFmts>
  <fonts count="22" x14ac:knownFonts="1">
    <font>
      <sz val="10"/>
      <name val="Arial"/>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indexed="54"/>
      <name val="Arial"/>
      <family val="2"/>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
      <b/>
      <sz val="9"/>
      <color indexed="54"/>
      <name val="Arial"/>
      <family val="2"/>
    </font>
    <font>
      <sz val="11"/>
      <name val="Times New Roman"/>
      <family val="1"/>
    </font>
  </fonts>
  <fills count="3">
    <fill>
      <patternFill patternType="none"/>
    </fill>
    <fill>
      <patternFill patternType="gray125"/>
    </fill>
    <fill>
      <patternFill patternType="solid">
        <fgColor rgb="FF275948"/>
        <bgColor indexed="64"/>
      </patternFill>
    </fill>
  </fills>
  <borders count="12">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s>
  <cellStyleXfs count="15">
    <xf numFmtId="0" fontId="0" fillId="0" borderId="0"/>
    <xf numFmtId="43" fontId="2" fillId="0" borderId="0" applyFont="0" applyFill="0" applyBorder="0" applyAlignment="0" applyProtection="0"/>
    <xf numFmtId="164" fontId="2"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0" fontId="7" fillId="0" borderId="0"/>
    <xf numFmtId="0" fontId="1" fillId="0" borderId="0"/>
    <xf numFmtId="0" fontId="7" fillId="0" borderId="0"/>
    <xf numFmtId="0" fontId="8" fillId="0" borderId="0"/>
    <xf numFmtId="0" fontId="1" fillId="0" borderId="0"/>
    <xf numFmtId="0" fontId="9" fillId="0" borderId="0"/>
    <xf numFmtId="9" fontId="7"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cellStyleXfs>
  <cellXfs count="98">
    <xf numFmtId="0" fontId="0" fillId="0" borderId="0" xfId="0"/>
    <xf numFmtId="9" fontId="5" fillId="0" borderId="0" xfId="14" applyFont="1" applyFill="1"/>
    <xf numFmtId="0" fontId="3" fillId="0" borderId="0" xfId="12" applyFont="1"/>
    <xf numFmtId="0" fontId="3" fillId="0" borderId="0" xfId="12" applyFont="1" applyFill="1"/>
    <xf numFmtId="0" fontId="4" fillId="0" borderId="0" xfId="12" applyFont="1" applyFill="1" applyAlignment="1">
      <alignment horizontal="center" vertical="center"/>
    </xf>
    <xf numFmtId="0" fontId="5" fillId="0" borderId="0" xfId="12" applyFont="1" applyFill="1"/>
    <xf numFmtId="3" fontId="5" fillId="0" borderId="0" xfId="12" applyNumberFormat="1" applyFont="1" applyFill="1"/>
    <xf numFmtId="4" fontId="5" fillId="0" borderId="0" xfId="12" applyNumberFormat="1" applyFont="1" applyFill="1"/>
    <xf numFmtId="165" fontId="5" fillId="0" borderId="0" xfId="12" applyNumberFormat="1" applyFont="1" applyFill="1"/>
    <xf numFmtId="1" fontId="5" fillId="0" borderId="0" xfId="12" applyNumberFormat="1" applyFont="1" applyFill="1"/>
    <xf numFmtId="0" fontId="5" fillId="0" borderId="0" xfId="12" applyFont="1" applyFill="1" applyAlignment="1">
      <alignment horizontal="right"/>
    </xf>
    <xf numFmtId="0" fontId="6" fillId="0" borderId="0" xfId="12" applyFont="1" applyFill="1"/>
    <xf numFmtId="3" fontId="3" fillId="0" borderId="0" xfId="12" applyNumberFormat="1" applyFont="1"/>
    <xf numFmtId="0" fontId="12" fillId="0" borderId="1" xfId="12" applyFont="1" applyBorder="1"/>
    <xf numFmtId="0" fontId="12" fillId="0" borderId="2" xfId="12" applyFont="1" applyBorder="1"/>
    <xf numFmtId="0" fontId="12" fillId="0" borderId="2" xfId="12" applyFont="1" applyBorder="1" applyAlignment="1">
      <alignment horizontal="right"/>
    </xf>
    <xf numFmtId="0" fontId="11" fillId="0" borderId="2" xfId="12" applyFont="1" applyBorder="1" applyAlignment="1">
      <alignment horizontal="right"/>
    </xf>
    <xf numFmtId="0" fontId="12" fillId="0" borderId="2" xfId="12" applyFont="1" applyFill="1" applyBorder="1" applyAlignment="1">
      <alignment horizontal="right"/>
    </xf>
    <xf numFmtId="0" fontId="12" fillId="0" borderId="3" xfId="12" applyFont="1" applyBorder="1" applyAlignment="1">
      <alignment horizontal="right"/>
    </xf>
    <xf numFmtId="3" fontId="14" fillId="0" borderId="2" xfId="12" applyNumberFormat="1" applyFont="1" applyFill="1" applyBorder="1" applyAlignment="1">
      <alignment horizontal="right"/>
    </xf>
    <xf numFmtId="0" fontId="14" fillId="0" borderId="1" xfId="12" applyFont="1" applyBorder="1"/>
    <xf numFmtId="0" fontId="16" fillId="0" borderId="5" xfId="12" applyFont="1" applyBorder="1"/>
    <xf numFmtId="3" fontId="16" fillId="0" borderId="2" xfId="12" applyNumberFormat="1" applyFont="1" applyBorder="1" applyAlignment="1">
      <alignment horizontal="right"/>
    </xf>
    <xf numFmtId="3" fontId="16" fillId="0" borderId="2" xfId="12" applyNumberFormat="1" applyFont="1" applyFill="1" applyBorder="1" applyAlignment="1">
      <alignment horizontal="right"/>
    </xf>
    <xf numFmtId="3" fontId="14" fillId="0" borderId="2" xfId="12" applyNumberFormat="1" applyFont="1" applyBorder="1" applyAlignment="1">
      <alignment horizontal="right"/>
    </xf>
    <xf numFmtId="0" fontId="16" fillId="0" borderId="1" xfId="12" applyFont="1" applyBorder="1"/>
    <xf numFmtId="0" fontId="16" fillId="0" borderId="2" xfId="12" applyFont="1" applyBorder="1" applyAlignment="1">
      <alignment horizontal="right"/>
    </xf>
    <xf numFmtId="0" fontId="16" fillId="0" borderId="5" xfId="12" applyFont="1" applyFill="1" applyBorder="1"/>
    <xf numFmtId="0" fontId="16" fillId="0" borderId="2" xfId="12" applyFont="1" applyBorder="1"/>
    <xf numFmtId="0" fontId="16" fillId="0" borderId="2" xfId="12" applyFont="1" applyFill="1" applyBorder="1" applyAlignment="1">
      <alignment horizontal="right"/>
    </xf>
    <xf numFmtId="4" fontId="16" fillId="0" borderId="2" xfId="12" applyNumberFormat="1" applyFont="1" applyBorder="1" applyAlignment="1">
      <alignment horizontal="right"/>
    </xf>
    <xf numFmtId="0" fontId="14" fillId="0" borderId="2" xfId="12" applyFont="1" applyBorder="1" applyAlignment="1">
      <alignment horizontal="right"/>
    </xf>
    <xf numFmtId="0" fontId="16" fillId="0" borderId="4" xfId="12" applyFont="1" applyBorder="1"/>
    <xf numFmtId="0" fontId="14" fillId="0" borderId="5" xfId="12" applyFont="1" applyBorder="1"/>
    <xf numFmtId="4" fontId="14" fillId="0" borderId="5" xfId="12" applyNumberFormat="1" applyFont="1" applyFill="1" applyBorder="1" applyAlignment="1"/>
    <xf numFmtId="4" fontId="14" fillId="0" borderId="2" xfId="1" applyNumberFormat="1" applyFont="1" applyBorder="1" applyAlignment="1">
      <alignment horizontal="right"/>
    </xf>
    <xf numFmtId="4" fontId="14" fillId="0" borderId="5" xfId="12" applyNumberFormat="1" applyFont="1" applyBorder="1" applyAlignment="1"/>
    <xf numFmtId="4" fontId="16" fillId="0" borderId="5" xfId="12" applyNumberFormat="1" applyFont="1" applyBorder="1" applyAlignment="1"/>
    <xf numFmtId="4" fontId="16" fillId="0" borderId="5" xfId="12" applyNumberFormat="1" applyFont="1" applyFill="1" applyBorder="1" applyAlignment="1"/>
    <xf numFmtId="4" fontId="16" fillId="0" borderId="2" xfId="12" applyNumberFormat="1" applyFont="1" applyFill="1" applyBorder="1" applyAlignment="1"/>
    <xf numFmtId="4" fontId="16" fillId="0" borderId="2" xfId="12" applyNumberFormat="1" applyFont="1" applyBorder="1" applyAlignment="1"/>
    <xf numFmtId="0" fontId="16" fillId="0" borderId="2" xfId="12" applyFont="1" applyFill="1" applyBorder="1"/>
    <xf numFmtId="0" fontId="16" fillId="0" borderId="4" xfId="12" applyFont="1" applyFill="1" applyBorder="1"/>
    <xf numFmtId="4" fontId="14" fillId="0" borderId="2" xfId="12" applyNumberFormat="1" applyFont="1" applyFill="1" applyBorder="1" applyAlignment="1">
      <alignment horizontal="right"/>
    </xf>
    <xf numFmtId="3" fontId="16" fillId="0" borderId="2" xfId="12" applyNumberFormat="1" applyFont="1" applyFill="1" applyBorder="1" applyAlignment="1"/>
    <xf numFmtId="4" fontId="14" fillId="0" borderId="5" xfId="12" applyNumberFormat="1" applyFont="1" applyFill="1" applyBorder="1" applyAlignment="1">
      <alignment horizontal="right"/>
    </xf>
    <xf numFmtId="3" fontId="14" fillId="0" borderId="5" xfId="12" applyNumberFormat="1" applyFont="1" applyBorder="1" applyAlignment="1">
      <alignment horizontal="right"/>
    </xf>
    <xf numFmtId="3" fontId="14" fillId="0" borderId="5" xfId="12" applyNumberFormat="1" applyFont="1" applyFill="1" applyBorder="1" applyAlignment="1">
      <alignment horizontal="right"/>
    </xf>
    <xf numFmtId="3" fontId="16" fillId="0" borderId="5" xfId="12" applyNumberFormat="1" applyFont="1" applyBorder="1" applyAlignment="1">
      <alignment horizontal="right"/>
    </xf>
    <xf numFmtId="0" fontId="14" fillId="0" borderId="4" xfId="12" applyFont="1" applyBorder="1"/>
    <xf numFmtId="0" fontId="16" fillId="0" borderId="6" xfId="12" applyFont="1" applyBorder="1" applyAlignment="1">
      <alignment horizontal="right"/>
    </xf>
    <xf numFmtId="0" fontId="16" fillId="0" borderId="6" xfId="12" applyFont="1" applyFill="1" applyBorder="1" applyAlignment="1">
      <alignment horizontal="right"/>
    </xf>
    <xf numFmtId="0" fontId="16" fillId="0" borderId="5" xfId="12" applyFont="1" applyBorder="1" applyAlignment="1">
      <alignment horizontal="right"/>
    </xf>
    <xf numFmtId="0" fontId="16" fillId="0" borderId="5" xfId="12" applyFont="1" applyFill="1" applyBorder="1" applyAlignment="1">
      <alignment horizontal="right"/>
    </xf>
    <xf numFmtId="0" fontId="14" fillId="0" borderId="6" xfId="12" applyFont="1" applyBorder="1" applyAlignment="1">
      <alignment horizontal="right"/>
    </xf>
    <xf numFmtId="0" fontId="14" fillId="0" borderId="6" xfId="12" applyFont="1" applyFill="1" applyBorder="1" applyAlignment="1">
      <alignment horizontal="right"/>
    </xf>
    <xf numFmtId="0" fontId="16" fillId="0" borderId="7" xfId="12" applyFont="1" applyBorder="1"/>
    <xf numFmtId="0" fontId="16" fillId="0" borderId="8" xfId="12" applyFont="1" applyBorder="1"/>
    <xf numFmtId="0" fontId="16" fillId="0" borderId="9" xfId="12" applyFont="1" applyBorder="1"/>
    <xf numFmtId="0" fontId="16" fillId="0" borderId="9" xfId="12" applyFont="1" applyBorder="1" applyAlignment="1">
      <alignment horizontal="right"/>
    </xf>
    <xf numFmtId="0" fontId="16" fillId="0" borderId="9" xfId="12" applyFont="1" applyFill="1" applyBorder="1" applyAlignment="1">
      <alignment horizontal="right"/>
    </xf>
    <xf numFmtId="0" fontId="14" fillId="0" borderId="8" xfId="12" applyFont="1" applyBorder="1"/>
    <xf numFmtId="0" fontId="16" fillId="0" borderId="6" xfId="12" applyFont="1" applyBorder="1"/>
    <xf numFmtId="0" fontId="16" fillId="0" borderId="10" xfId="12" applyFont="1" applyBorder="1"/>
    <xf numFmtId="0" fontId="16" fillId="0" borderId="10" xfId="12" applyFont="1" applyBorder="1" applyAlignment="1">
      <alignment horizontal="right"/>
    </xf>
    <xf numFmtId="0" fontId="14" fillId="0" borderId="10" xfId="12" applyFont="1" applyBorder="1" applyAlignment="1">
      <alignment horizontal="right"/>
    </xf>
    <xf numFmtId="0" fontId="17" fillId="0" borderId="0" xfId="12" applyFont="1" applyAlignment="1">
      <alignment wrapText="1"/>
    </xf>
    <xf numFmtId="0" fontId="17" fillId="0" borderId="0" xfId="12" applyFont="1"/>
    <xf numFmtId="0" fontId="16" fillId="0" borderId="0" xfId="12" applyFont="1"/>
    <xf numFmtId="0" fontId="17" fillId="0" borderId="0" xfId="12" applyFont="1" applyFill="1"/>
    <xf numFmtId="4" fontId="19" fillId="0" borderId="2" xfId="0" applyNumberFormat="1" applyFont="1" applyFill="1" applyBorder="1" applyAlignment="1"/>
    <xf numFmtId="17" fontId="18" fillId="2" borderId="11" xfId="12" applyNumberFormat="1" applyFont="1" applyFill="1" applyBorder="1" applyAlignment="1">
      <alignment horizontal="center" vertical="center"/>
    </xf>
    <xf numFmtId="0" fontId="15" fillId="2" borderId="11" xfId="12" applyFont="1" applyFill="1" applyBorder="1" applyAlignment="1">
      <alignment horizontal="center" vertical="center" wrapText="1"/>
    </xf>
    <xf numFmtId="3" fontId="20" fillId="0" borderId="0" xfId="12" applyNumberFormat="1" applyFont="1" applyFill="1"/>
    <xf numFmtId="167" fontId="20" fillId="0" borderId="0" xfId="12" applyNumberFormat="1" applyFont="1" applyFill="1"/>
    <xf numFmtId="4" fontId="5" fillId="0" borderId="0" xfId="0" applyNumberFormat="1" applyFont="1" applyFill="1"/>
    <xf numFmtId="1" fontId="5" fillId="0" borderId="0" xfId="0" applyNumberFormat="1" applyFont="1" applyFill="1" applyAlignment="1">
      <alignment horizontal="center"/>
    </xf>
    <xf numFmtId="1" fontId="10" fillId="0" borderId="0" xfId="0" applyNumberFormat="1" applyFont="1" applyFill="1" applyAlignment="1">
      <alignment horizontal="center"/>
    </xf>
    <xf numFmtId="168" fontId="16" fillId="0" borderId="2" xfId="12" applyNumberFormat="1" applyFont="1" applyFill="1" applyBorder="1" applyAlignment="1"/>
    <xf numFmtId="167" fontId="5" fillId="0" borderId="0" xfId="12" applyNumberFormat="1" applyFont="1" applyFill="1"/>
    <xf numFmtId="43" fontId="5" fillId="0" borderId="0" xfId="12" applyNumberFormat="1" applyFont="1" applyFill="1"/>
    <xf numFmtId="41" fontId="5" fillId="0" borderId="0" xfId="12" applyNumberFormat="1" applyFont="1" applyFill="1"/>
    <xf numFmtId="3" fontId="21" fillId="0" borderId="0" xfId="0" applyNumberFormat="1" applyFont="1"/>
    <xf numFmtId="4" fontId="20" fillId="0" borderId="0" xfId="12" applyNumberFormat="1" applyFont="1" applyFill="1"/>
    <xf numFmtId="3" fontId="5" fillId="0" borderId="0" xfId="0" applyNumberFormat="1" applyFont="1" applyFill="1"/>
    <xf numFmtId="3" fontId="16" fillId="0" borderId="5" xfId="12" applyNumberFormat="1" applyFont="1" applyFill="1" applyBorder="1" applyAlignment="1">
      <alignment horizontal="right"/>
    </xf>
    <xf numFmtId="0" fontId="14" fillId="0" borderId="5" xfId="12" applyFont="1" applyFill="1" applyBorder="1"/>
    <xf numFmtId="0" fontId="14" fillId="0" borderId="2" xfId="12" applyFont="1" applyFill="1" applyBorder="1" applyAlignment="1">
      <alignment horizontal="right"/>
    </xf>
    <xf numFmtId="3" fontId="14" fillId="0" borderId="2" xfId="1" applyNumberFormat="1" applyFont="1" applyFill="1" applyBorder="1" applyAlignment="1">
      <alignment horizontal="right"/>
    </xf>
    <xf numFmtId="3" fontId="14" fillId="0" borderId="9" xfId="12" applyNumberFormat="1" applyFont="1" applyFill="1" applyBorder="1" applyAlignment="1">
      <alignment horizontal="right"/>
    </xf>
    <xf numFmtId="0" fontId="14" fillId="0" borderId="5" xfId="12" applyFont="1" applyFill="1" applyBorder="1" applyAlignment="1">
      <alignment horizontal="right"/>
    </xf>
    <xf numFmtId="0" fontId="14" fillId="0" borderId="4" xfId="12" applyFont="1" applyBorder="1"/>
    <xf numFmtId="0" fontId="14" fillId="0" borderId="5" xfId="12" applyFont="1" applyBorder="1"/>
    <xf numFmtId="0" fontId="13" fillId="0" borderId="0" xfId="12" applyFont="1" applyAlignment="1">
      <alignment horizontal="center"/>
    </xf>
    <xf numFmtId="0" fontId="18" fillId="2" borderId="11" xfId="12" applyFont="1" applyFill="1" applyBorder="1" applyAlignment="1">
      <alignment horizontal="center" vertical="center"/>
    </xf>
    <xf numFmtId="0" fontId="14" fillId="0" borderId="4" xfId="12" applyFont="1" applyFill="1" applyBorder="1"/>
    <xf numFmtId="0" fontId="14" fillId="0" borderId="5" xfId="12" applyFont="1" applyFill="1" applyBorder="1"/>
    <xf numFmtId="0" fontId="16" fillId="0" borderId="1" xfId="12" applyFont="1" applyFill="1" applyBorder="1"/>
  </cellXfs>
  <cellStyles count="15">
    <cellStyle name="Euro" xfId="2"/>
    <cellStyle name="Millares" xfId="1" builtinId="3"/>
    <cellStyle name="Millares 2" xfId="3"/>
    <cellStyle name="Millares 2 2" xfId="13"/>
    <cellStyle name="Millares 3" xfId="4"/>
    <cellStyle name="Normal" xfId="0" builtinId="0"/>
    <cellStyle name="Normal 2" xfId="5"/>
    <cellStyle name="Normal 2 2" xfId="6"/>
    <cellStyle name="Normal 3" xfId="7"/>
    <cellStyle name="Normal 3 2" xfId="8"/>
    <cellStyle name="Normal 4" xfId="9"/>
    <cellStyle name="Normal 5" xfId="10"/>
    <cellStyle name="Normal 6" xfId="12"/>
    <cellStyle name="Porcentaje 2" xfId="14"/>
    <cellStyle name="Porcentual 2" xfId="11"/>
  </cellStyles>
  <dxfs count="0"/>
  <tableStyles count="0" defaultTableStyle="TableStyleMedium9" defaultPivotStyle="PivotStyleLight16"/>
  <colors>
    <mruColors>
      <color rgb="FFB38E5D"/>
      <color rgb="FF800000"/>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104775</xdr:colOff>
      <xdr:row>1</xdr:row>
      <xdr:rowOff>47625</xdr:rowOff>
    </xdr:from>
    <xdr:to>
      <xdr:col>5</xdr:col>
      <xdr:colOff>554639</xdr:colOff>
      <xdr:row>4</xdr:row>
      <xdr:rowOff>138498</xdr:rowOff>
    </xdr:to>
    <xdr:grpSp>
      <xdr:nvGrpSpPr>
        <xdr:cNvPr id="7" name="Grupo 6"/>
        <xdr:cNvGrpSpPr/>
      </xdr:nvGrpSpPr>
      <xdr:grpSpPr>
        <a:xfrm>
          <a:off x="104775" y="209550"/>
          <a:ext cx="5212364" cy="576648"/>
          <a:chOff x="2471351" y="1532238"/>
          <a:chExt cx="5183789" cy="576648"/>
        </a:xfrm>
      </xdr:grpSpPr>
      <xdr:pic>
        <xdr:nvPicPr>
          <xdr:cNvPr id="8" name="Imagen 7"/>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665" t="6300" r="47879" b="87967"/>
          <a:stretch/>
        </xdr:blipFill>
        <xdr:spPr>
          <a:xfrm>
            <a:off x="2471351" y="1532238"/>
            <a:ext cx="3377514" cy="576648"/>
          </a:xfrm>
          <a:prstGeom prst="rect">
            <a:avLst/>
          </a:prstGeom>
        </xdr:spPr>
      </xdr:pic>
      <xdr:pic>
        <xdr:nvPicPr>
          <xdr:cNvPr id="9" name="Imagen 8" descr="C:\Users\evelyn\Documents\ITZEL\Logo  API 2019.pn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854915" y="1604920"/>
            <a:ext cx="1800225" cy="336550"/>
          </a:xfrm>
          <a:prstGeom prst="rect">
            <a:avLst/>
          </a:prstGeom>
          <a:noFill/>
          <a:ln>
            <a:noFill/>
          </a:ln>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V83"/>
  <sheetViews>
    <sheetView showGridLines="0" tabSelected="1" view="pageBreakPreview" topLeftCell="A7" zoomScaleNormal="100" zoomScaleSheetLayoutView="100" workbookViewId="0">
      <pane ySplit="1680" activePane="bottomLeft"/>
      <selection activeCell="O39" sqref="O39"/>
      <selection pane="bottomLeft" activeCell="B8" sqref="B8:Q8"/>
    </sheetView>
  </sheetViews>
  <sheetFormatPr baseColWidth="10" defaultRowHeight="12.75" x14ac:dyDescent="0.2"/>
  <cols>
    <col min="1" max="1" width="1.85546875" style="2" customWidth="1"/>
    <col min="2" max="2" width="35.7109375" style="2" customWidth="1"/>
    <col min="3" max="8" width="11.28515625" style="2" bestFit="1" customWidth="1"/>
    <col min="9" max="9" width="11.42578125" style="2" bestFit="1" customWidth="1"/>
    <col min="10" max="10" width="11.28515625" style="2" customWidth="1"/>
    <col min="11" max="11" width="10.85546875" style="2" customWidth="1"/>
    <col min="12" max="13" width="11.28515625" style="2" bestFit="1" customWidth="1"/>
    <col min="14" max="14" width="11.42578125" style="2" bestFit="1" customWidth="1"/>
    <col min="15" max="15" width="12.42578125" style="2" bestFit="1" customWidth="1"/>
    <col min="16" max="16" width="12.140625" style="2" bestFit="1" customWidth="1"/>
    <col min="17" max="17" width="13.42578125" style="3" bestFit="1" customWidth="1"/>
    <col min="18" max="18" width="14.7109375" style="3" bestFit="1" customWidth="1"/>
    <col min="19" max="19" width="11.42578125" style="3" customWidth="1"/>
    <col min="20" max="20" width="15.140625" style="3" bestFit="1" customWidth="1"/>
    <col min="21" max="16384" width="11.42578125" style="3"/>
  </cols>
  <sheetData>
    <row r="8" spans="1:21" ht="18.75" x14ac:dyDescent="0.35">
      <c r="B8" s="93" t="s">
        <v>55</v>
      </c>
      <c r="C8" s="93"/>
      <c r="D8" s="93"/>
      <c r="E8" s="93"/>
      <c r="F8" s="93"/>
      <c r="G8" s="93"/>
      <c r="H8" s="93"/>
      <c r="I8" s="93"/>
      <c r="J8" s="93"/>
      <c r="K8" s="93"/>
      <c r="L8" s="93"/>
      <c r="M8" s="93"/>
      <c r="N8" s="93"/>
      <c r="O8" s="93"/>
      <c r="P8" s="93"/>
      <c r="Q8" s="93"/>
    </row>
    <row r="9" spans="1:21" ht="13.5" thickBot="1" x14ac:dyDescent="0.25"/>
    <row r="10" spans="1:21" s="4" customFormat="1" ht="26.25" thickBot="1" x14ac:dyDescent="0.25">
      <c r="A10" s="94" t="s">
        <v>0</v>
      </c>
      <c r="B10" s="94"/>
      <c r="C10" s="71">
        <v>43831</v>
      </c>
      <c r="D10" s="71">
        <v>43862</v>
      </c>
      <c r="E10" s="71">
        <v>43891</v>
      </c>
      <c r="F10" s="71">
        <v>43922</v>
      </c>
      <c r="G10" s="71">
        <v>43952</v>
      </c>
      <c r="H10" s="71">
        <v>43983</v>
      </c>
      <c r="I10" s="71">
        <v>44013</v>
      </c>
      <c r="J10" s="71">
        <v>44044</v>
      </c>
      <c r="K10" s="71">
        <v>44075</v>
      </c>
      <c r="L10" s="71">
        <v>44105</v>
      </c>
      <c r="M10" s="71">
        <v>44136</v>
      </c>
      <c r="N10" s="71">
        <v>44166</v>
      </c>
      <c r="O10" s="72" t="s">
        <v>56</v>
      </c>
      <c r="P10" s="72" t="s">
        <v>54</v>
      </c>
    </row>
    <row r="11" spans="1:21" s="5" customFormat="1" x14ac:dyDescent="0.25">
      <c r="A11" s="13" t="s">
        <v>1</v>
      </c>
      <c r="B11" s="14" t="s">
        <v>1</v>
      </c>
      <c r="C11" s="15" t="s">
        <v>1</v>
      </c>
      <c r="D11" s="15" t="s">
        <v>1</v>
      </c>
      <c r="E11" s="16"/>
      <c r="F11" s="17"/>
      <c r="G11" s="17"/>
      <c r="H11" s="17"/>
      <c r="I11" s="17"/>
      <c r="J11" s="17"/>
      <c r="K11" s="17"/>
      <c r="L11" s="15"/>
      <c r="M11" s="15"/>
      <c r="N11" s="15"/>
      <c r="O11" s="15" t="s">
        <v>1</v>
      </c>
      <c r="P11" s="18" t="s">
        <v>1</v>
      </c>
      <c r="R11" s="6"/>
    </row>
    <row r="12" spans="1:21" s="5" customFormat="1" x14ac:dyDescent="0.25">
      <c r="A12" s="95" t="s">
        <v>2</v>
      </c>
      <c r="B12" s="96"/>
      <c r="C12" s="19">
        <f>SUM(C13:C17)</f>
        <v>1045</v>
      </c>
      <c r="D12" s="19">
        <f t="shared" ref="D12:N12" si="0">SUM(D13:D17)</f>
        <v>896</v>
      </c>
      <c r="E12" s="19">
        <f t="shared" si="0"/>
        <v>1068</v>
      </c>
      <c r="F12" s="19">
        <f t="shared" si="0"/>
        <v>1111</v>
      </c>
      <c r="G12" s="19">
        <f t="shared" si="0"/>
        <v>1041</v>
      </c>
      <c r="H12" s="19">
        <f t="shared" si="0"/>
        <v>742</v>
      </c>
      <c r="I12" s="19">
        <f>SUM(I13:I17)</f>
        <v>895</v>
      </c>
      <c r="J12" s="19">
        <f t="shared" si="0"/>
        <v>831</v>
      </c>
      <c r="K12" s="19">
        <f t="shared" si="0"/>
        <v>906</v>
      </c>
      <c r="L12" s="19">
        <f>SUM(L13:L17)</f>
        <v>643</v>
      </c>
      <c r="M12" s="19">
        <f t="shared" si="0"/>
        <v>745</v>
      </c>
      <c r="N12" s="19">
        <f t="shared" si="0"/>
        <v>772</v>
      </c>
      <c r="O12" s="19">
        <f t="shared" ref="O12:O17" si="1">SUM(C12:N12)</f>
        <v>10695</v>
      </c>
      <c r="P12" s="19">
        <v>10465</v>
      </c>
    </row>
    <row r="13" spans="1:21" s="5" customFormat="1" x14ac:dyDescent="0.25">
      <c r="A13" s="20"/>
      <c r="B13" s="21" t="s">
        <v>6</v>
      </c>
      <c r="C13" s="22">
        <v>20</v>
      </c>
      <c r="D13" s="23">
        <v>17</v>
      </c>
      <c r="E13" s="23">
        <v>23</v>
      </c>
      <c r="F13" s="23">
        <v>23</v>
      </c>
      <c r="G13" s="23">
        <v>26</v>
      </c>
      <c r="H13" s="23">
        <v>16</v>
      </c>
      <c r="I13" s="23">
        <v>19</v>
      </c>
      <c r="J13" s="23">
        <v>18</v>
      </c>
      <c r="K13" s="23">
        <v>14</v>
      </c>
      <c r="L13" s="23">
        <v>15</v>
      </c>
      <c r="M13" s="23">
        <v>18</v>
      </c>
      <c r="N13" s="23">
        <v>18</v>
      </c>
      <c r="O13" s="24">
        <f t="shared" si="1"/>
        <v>227</v>
      </c>
      <c r="P13" s="24">
        <v>258</v>
      </c>
      <c r="S13" s="1"/>
      <c r="U13" s="1"/>
    </row>
    <row r="14" spans="1:21" s="5" customFormat="1" x14ac:dyDescent="0.25">
      <c r="A14" s="25"/>
      <c r="B14" s="21" t="s">
        <v>47</v>
      </c>
      <c r="C14" s="23">
        <v>744</v>
      </c>
      <c r="D14" s="23">
        <v>615</v>
      </c>
      <c r="E14" s="23">
        <v>630</v>
      </c>
      <c r="F14" s="23">
        <v>666</v>
      </c>
      <c r="G14" s="23">
        <v>706</v>
      </c>
      <c r="H14" s="23">
        <v>466</v>
      </c>
      <c r="I14" s="23">
        <v>587</v>
      </c>
      <c r="J14" s="23">
        <v>559</v>
      </c>
      <c r="K14" s="23">
        <v>630</v>
      </c>
      <c r="L14" s="23">
        <v>431</v>
      </c>
      <c r="M14" s="23">
        <v>533</v>
      </c>
      <c r="N14" s="23">
        <v>553</v>
      </c>
      <c r="O14" s="24">
        <f t="shared" si="1"/>
        <v>7120</v>
      </c>
      <c r="P14" s="24">
        <v>7563</v>
      </c>
      <c r="S14" s="1"/>
      <c r="U14" s="1"/>
    </row>
    <row r="15" spans="1:21" s="5" customFormat="1" x14ac:dyDescent="0.25">
      <c r="A15" s="25"/>
      <c r="B15" s="21" t="s">
        <v>4</v>
      </c>
      <c r="C15" s="22">
        <v>115</v>
      </c>
      <c r="D15" s="23">
        <v>85</v>
      </c>
      <c r="E15" s="23">
        <v>121</v>
      </c>
      <c r="F15" s="23">
        <v>120</v>
      </c>
      <c r="G15" s="23">
        <v>133</v>
      </c>
      <c r="H15" s="23">
        <v>105</v>
      </c>
      <c r="I15" s="23">
        <v>91</v>
      </c>
      <c r="J15" s="23">
        <v>61</v>
      </c>
      <c r="K15" s="23">
        <v>66</v>
      </c>
      <c r="L15" s="23">
        <v>85</v>
      </c>
      <c r="M15" s="23">
        <v>62</v>
      </c>
      <c r="N15" s="23">
        <v>67</v>
      </c>
      <c r="O15" s="24">
        <f t="shared" si="1"/>
        <v>1111</v>
      </c>
      <c r="P15" s="24">
        <v>862</v>
      </c>
      <c r="Q15" s="6"/>
      <c r="S15" s="1"/>
      <c r="U15" s="1"/>
    </row>
    <row r="16" spans="1:21" s="5" customFormat="1" x14ac:dyDescent="0.25">
      <c r="A16" s="25"/>
      <c r="B16" s="21" t="s">
        <v>5</v>
      </c>
      <c r="C16" s="22">
        <v>75</v>
      </c>
      <c r="D16" s="22">
        <v>93</v>
      </c>
      <c r="E16" s="22">
        <v>164</v>
      </c>
      <c r="F16" s="23">
        <v>178</v>
      </c>
      <c r="G16" s="23">
        <v>82</v>
      </c>
      <c r="H16" s="23">
        <v>84</v>
      </c>
      <c r="I16" s="23">
        <v>132</v>
      </c>
      <c r="J16" s="23">
        <v>136</v>
      </c>
      <c r="K16" s="23">
        <v>126</v>
      </c>
      <c r="L16" s="23">
        <v>71</v>
      </c>
      <c r="M16" s="23">
        <v>87</v>
      </c>
      <c r="N16" s="23">
        <v>73</v>
      </c>
      <c r="O16" s="24">
        <f t="shared" si="1"/>
        <v>1301</v>
      </c>
      <c r="P16" s="24">
        <v>1181</v>
      </c>
      <c r="Q16" s="6"/>
      <c r="S16" s="1"/>
      <c r="T16" s="1"/>
      <c r="U16" s="1"/>
    </row>
    <row r="17" spans="1:20" s="5" customFormat="1" x14ac:dyDescent="0.25">
      <c r="A17" s="25"/>
      <c r="B17" s="21" t="s">
        <v>53</v>
      </c>
      <c r="C17" s="22">
        <v>91</v>
      </c>
      <c r="D17" s="23">
        <v>86</v>
      </c>
      <c r="E17" s="23">
        <v>130</v>
      </c>
      <c r="F17" s="23">
        <v>124</v>
      </c>
      <c r="G17" s="23">
        <v>94</v>
      </c>
      <c r="H17" s="23">
        <v>71</v>
      </c>
      <c r="I17" s="23">
        <v>66</v>
      </c>
      <c r="J17" s="23">
        <v>57</v>
      </c>
      <c r="K17" s="23">
        <v>70</v>
      </c>
      <c r="L17" s="23">
        <v>41</v>
      </c>
      <c r="M17" s="23">
        <v>45</v>
      </c>
      <c r="N17" s="23">
        <v>61</v>
      </c>
      <c r="O17" s="24">
        <f t="shared" si="1"/>
        <v>936</v>
      </c>
      <c r="P17" s="24">
        <v>601</v>
      </c>
      <c r="Q17" s="6"/>
      <c r="S17" s="1"/>
      <c r="T17" s="1"/>
    </row>
    <row r="18" spans="1:20" s="5" customFormat="1" x14ac:dyDescent="0.25">
      <c r="A18" s="25"/>
      <c r="B18" s="21"/>
      <c r="C18" s="22"/>
      <c r="D18" s="22"/>
      <c r="E18" s="22"/>
      <c r="F18" s="22"/>
      <c r="G18" s="22"/>
      <c r="H18" s="22"/>
      <c r="I18" s="22"/>
      <c r="J18" s="22"/>
      <c r="K18" s="22"/>
      <c r="L18" s="23"/>
      <c r="M18" s="23"/>
      <c r="N18" s="23"/>
      <c r="O18" s="24"/>
      <c r="P18" s="26"/>
      <c r="Q18" s="6"/>
      <c r="R18" s="6"/>
    </row>
    <row r="19" spans="1:20" s="5" customFormat="1" x14ac:dyDescent="0.25">
      <c r="A19" s="91" t="s">
        <v>7</v>
      </c>
      <c r="B19" s="92"/>
      <c r="C19" s="24">
        <f t="shared" ref="C19:N19" si="2">SUM(C20:C26)</f>
        <v>1101</v>
      </c>
      <c r="D19" s="24">
        <f t="shared" si="2"/>
        <v>953</v>
      </c>
      <c r="E19" s="24">
        <f t="shared" si="2"/>
        <v>1162</v>
      </c>
      <c r="F19" s="19">
        <f t="shared" si="2"/>
        <v>1254</v>
      </c>
      <c r="G19" s="19">
        <f t="shared" si="2"/>
        <v>1098</v>
      </c>
      <c r="H19" s="24">
        <f t="shared" si="2"/>
        <v>847</v>
      </c>
      <c r="I19" s="19">
        <f t="shared" si="2"/>
        <v>1020</v>
      </c>
      <c r="J19" s="19">
        <f t="shared" si="2"/>
        <v>946</v>
      </c>
      <c r="K19" s="24">
        <f t="shared" si="2"/>
        <v>1024</v>
      </c>
      <c r="L19" s="19">
        <f t="shared" si="2"/>
        <v>731</v>
      </c>
      <c r="M19" s="19">
        <f t="shared" si="2"/>
        <v>856</v>
      </c>
      <c r="N19" s="19">
        <f t="shared" si="2"/>
        <v>894</v>
      </c>
      <c r="O19" s="24">
        <f t="shared" ref="O19:O26" si="3">SUM(C19:N19)</f>
        <v>11886</v>
      </c>
      <c r="P19" s="24">
        <v>7318</v>
      </c>
    </row>
    <row r="20" spans="1:20" s="5" customFormat="1" x14ac:dyDescent="0.25">
      <c r="A20" s="25"/>
      <c r="B20" s="21" t="s">
        <v>8</v>
      </c>
      <c r="C20" s="22">
        <v>115</v>
      </c>
      <c r="D20" s="22">
        <v>85</v>
      </c>
      <c r="E20" s="23">
        <v>121</v>
      </c>
      <c r="F20" s="23">
        <v>120</v>
      </c>
      <c r="G20" s="23">
        <v>133</v>
      </c>
      <c r="H20" s="22">
        <v>105</v>
      </c>
      <c r="I20" s="23">
        <v>91</v>
      </c>
      <c r="J20" s="23">
        <v>61</v>
      </c>
      <c r="K20" s="22">
        <v>66</v>
      </c>
      <c r="L20" s="23">
        <v>85</v>
      </c>
      <c r="M20" s="23">
        <v>62</v>
      </c>
      <c r="N20" s="23">
        <v>67</v>
      </c>
      <c r="O20" s="24">
        <f t="shared" si="3"/>
        <v>1111</v>
      </c>
      <c r="P20" s="24">
        <v>281</v>
      </c>
    </row>
    <row r="21" spans="1:20" s="5" customFormat="1" x14ac:dyDescent="0.25">
      <c r="A21" s="25"/>
      <c r="B21" s="21" t="s">
        <v>9</v>
      </c>
      <c r="C21" s="22">
        <v>110</v>
      </c>
      <c r="D21" s="22">
        <v>124</v>
      </c>
      <c r="E21" s="23">
        <v>218</v>
      </c>
      <c r="F21" s="23">
        <v>254</v>
      </c>
      <c r="G21" s="23">
        <v>114</v>
      </c>
      <c r="H21" s="22">
        <v>139</v>
      </c>
      <c r="I21" s="23">
        <v>198</v>
      </c>
      <c r="J21" s="23">
        <v>185</v>
      </c>
      <c r="K21" s="22">
        <v>177</v>
      </c>
      <c r="L21" s="23">
        <v>113</v>
      </c>
      <c r="M21" s="23">
        <v>140</v>
      </c>
      <c r="N21" s="23">
        <v>127</v>
      </c>
      <c r="O21" s="24">
        <f t="shared" si="3"/>
        <v>1899</v>
      </c>
      <c r="P21" s="24">
        <v>605</v>
      </c>
    </row>
    <row r="22" spans="1:20" s="5" customFormat="1" x14ac:dyDescent="0.25">
      <c r="A22" s="25"/>
      <c r="B22" s="21" t="s">
        <v>3</v>
      </c>
      <c r="C22" s="22">
        <v>756</v>
      </c>
      <c r="D22" s="22">
        <v>630</v>
      </c>
      <c r="E22" s="22">
        <v>639</v>
      </c>
      <c r="F22" s="23">
        <v>671</v>
      </c>
      <c r="G22" s="23">
        <v>716</v>
      </c>
      <c r="H22" s="22">
        <v>475</v>
      </c>
      <c r="I22" s="23">
        <v>592</v>
      </c>
      <c r="J22" s="23">
        <v>570</v>
      </c>
      <c r="K22" s="22">
        <v>646</v>
      </c>
      <c r="L22" s="23">
        <v>442</v>
      </c>
      <c r="M22" s="23">
        <v>551</v>
      </c>
      <c r="N22" s="23">
        <v>571</v>
      </c>
      <c r="O22" s="24">
        <f t="shared" si="3"/>
        <v>7259</v>
      </c>
      <c r="P22" s="24">
        <v>5935</v>
      </c>
    </row>
    <row r="23" spans="1:20" s="5" customFormat="1" x14ac:dyDescent="0.25">
      <c r="A23" s="25"/>
      <c r="B23" s="27" t="s">
        <v>10</v>
      </c>
      <c r="C23" s="22">
        <v>6</v>
      </c>
      <c r="D23" s="22">
        <v>4</v>
      </c>
      <c r="E23" s="22">
        <v>6</v>
      </c>
      <c r="F23" s="23">
        <v>8</v>
      </c>
      <c r="G23" s="23">
        <v>5</v>
      </c>
      <c r="H23" s="22">
        <v>4</v>
      </c>
      <c r="I23" s="23">
        <v>5</v>
      </c>
      <c r="J23" s="23">
        <v>5</v>
      </c>
      <c r="K23" s="22">
        <v>4</v>
      </c>
      <c r="L23" s="23">
        <v>4</v>
      </c>
      <c r="M23" s="23">
        <v>4</v>
      </c>
      <c r="N23" s="23">
        <v>5</v>
      </c>
      <c r="O23" s="24">
        <f t="shared" si="3"/>
        <v>60</v>
      </c>
      <c r="P23" s="24">
        <v>71</v>
      </c>
    </row>
    <row r="24" spans="1:20" s="5" customFormat="1" x14ac:dyDescent="0.25">
      <c r="A24" s="25"/>
      <c r="B24" s="21" t="s">
        <v>6</v>
      </c>
      <c r="C24" s="22">
        <v>20</v>
      </c>
      <c r="D24" s="22">
        <v>17</v>
      </c>
      <c r="E24" s="22">
        <v>23</v>
      </c>
      <c r="F24" s="23">
        <v>23</v>
      </c>
      <c r="G24" s="23">
        <v>26</v>
      </c>
      <c r="H24" s="22">
        <v>16</v>
      </c>
      <c r="I24" s="23">
        <v>19</v>
      </c>
      <c r="J24" s="23">
        <v>18</v>
      </c>
      <c r="K24" s="22">
        <v>14</v>
      </c>
      <c r="L24" s="23">
        <v>15</v>
      </c>
      <c r="M24" s="23">
        <v>18</v>
      </c>
      <c r="N24" s="23">
        <v>18</v>
      </c>
      <c r="O24" s="24">
        <f t="shared" si="3"/>
        <v>227</v>
      </c>
      <c r="P24" s="24">
        <v>322</v>
      </c>
    </row>
    <row r="25" spans="1:20" s="5" customFormat="1" x14ac:dyDescent="0.25">
      <c r="A25" s="25"/>
      <c r="B25" s="21" t="s">
        <v>53</v>
      </c>
      <c r="C25" s="22">
        <v>94</v>
      </c>
      <c r="D25" s="22">
        <v>93</v>
      </c>
      <c r="E25" s="22">
        <v>155</v>
      </c>
      <c r="F25" s="23">
        <v>178</v>
      </c>
      <c r="G25" s="23">
        <v>104</v>
      </c>
      <c r="H25" s="22">
        <v>108</v>
      </c>
      <c r="I25" s="23">
        <v>115</v>
      </c>
      <c r="J25" s="23">
        <v>107</v>
      </c>
      <c r="K25" s="23">
        <v>117</v>
      </c>
      <c r="L25" s="23">
        <v>72</v>
      </c>
      <c r="M25" s="23">
        <v>81</v>
      </c>
      <c r="N25" s="23">
        <v>106</v>
      </c>
      <c r="O25" s="24">
        <f t="shared" si="3"/>
        <v>1330</v>
      </c>
      <c r="P25" s="24">
        <v>102</v>
      </c>
    </row>
    <row r="26" spans="1:20" s="5" customFormat="1" x14ac:dyDescent="0.25">
      <c r="A26" s="25"/>
      <c r="B26" s="27" t="s">
        <v>11</v>
      </c>
      <c r="C26" s="22">
        <v>0</v>
      </c>
      <c r="D26" s="22">
        <v>0</v>
      </c>
      <c r="E26" s="22">
        <v>0</v>
      </c>
      <c r="F26" s="23">
        <v>0</v>
      </c>
      <c r="G26" s="23">
        <v>0</v>
      </c>
      <c r="H26" s="22">
        <v>0</v>
      </c>
      <c r="I26" s="23">
        <v>0</v>
      </c>
      <c r="J26" s="23">
        <v>0</v>
      </c>
      <c r="K26" s="22">
        <v>0</v>
      </c>
      <c r="L26" s="23">
        <v>0</v>
      </c>
      <c r="M26" s="23">
        <v>0</v>
      </c>
      <c r="N26" s="23">
        <v>0</v>
      </c>
      <c r="O26" s="24">
        <f t="shared" si="3"/>
        <v>0</v>
      </c>
      <c r="P26" s="24">
        <v>2</v>
      </c>
    </row>
    <row r="27" spans="1:20" s="5" customFormat="1" x14ac:dyDescent="0.25">
      <c r="A27" s="25"/>
      <c r="B27" s="28"/>
      <c r="C27" s="26"/>
      <c r="D27" s="26"/>
      <c r="E27" s="26"/>
      <c r="F27" s="29"/>
      <c r="G27" s="29"/>
      <c r="H27" s="30"/>
      <c r="I27" s="29"/>
      <c r="J27" s="29"/>
      <c r="K27" s="26"/>
      <c r="L27" s="29"/>
      <c r="M27" s="29"/>
      <c r="N27" s="29"/>
      <c r="O27" s="26"/>
      <c r="P27" s="26"/>
      <c r="R27" s="80"/>
      <c r="S27" s="81"/>
      <c r="T27" s="80"/>
    </row>
    <row r="28" spans="1:20" s="5" customFormat="1" x14ac:dyDescent="0.25">
      <c r="A28" s="91" t="s">
        <v>12</v>
      </c>
      <c r="B28" s="92"/>
      <c r="C28" s="26"/>
      <c r="D28" s="26"/>
      <c r="E28" s="26"/>
      <c r="F28" s="29"/>
      <c r="G28" s="29"/>
      <c r="H28" s="26"/>
      <c r="I28" s="29"/>
      <c r="J28" s="29"/>
      <c r="K28" s="26"/>
      <c r="L28" s="29"/>
      <c r="M28" s="29"/>
      <c r="N28" s="29"/>
      <c r="O28" s="31"/>
      <c r="P28" s="31"/>
      <c r="R28" s="7"/>
      <c r="S28" s="7"/>
      <c r="T28" s="8"/>
    </row>
    <row r="29" spans="1:20" s="5" customFormat="1" x14ac:dyDescent="0.25">
      <c r="A29" s="32"/>
      <c r="B29" s="33" t="s">
        <v>13</v>
      </c>
      <c r="C29" s="34">
        <f t="shared" ref="C29:L29" si="4">SUM(C30+C33+C34+C35+C36+C37)</f>
        <v>2517134.7609999999</v>
      </c>
      <c r="D29" s="34">
        <f t="shared" si="4"/>
        <v>2246785.16</v>
      </c>
      <c r="E29" s="34">
        <f t="shared" si="4"/>
        <v>2817442.52</v>
      </c>
      <c r="F29" s="34">
        <f t="shared" si="4"/>
        <v>2777413.3140000002</v>
      </c>
      <c r="G29" s="34">
        <f t="shared" si="4"/>
        <v>2503074.1579999998</v>
      </c>
      <c r="H29" s="34">
        <f t="shared" si="4"/>
        <v>2021869.148</v>
      </c>
      <c r="I29" s="34">
        <f t="shared" si="4"/>
        <v>2391058.13</v>
      </c>
      <c r="J29" s="34">
        <f t="shared" si="4"/>
        <v>2538655.7030000002</v>
      </c>
      <c r="K29" s="34">
        <f t="shared" si="4"/>
        <v>2153710.8190000001</v>
      </c>
      <c r="L29" s="34">
        <f t="shared" si="4"/>
        <v>2044148.63</v>
      </c>
      <c r="M29" s="34">
        <f>SUM(M30+M33+M34+M35+M36+M37)</f>
        <v>2467876.6579999998</v>
      </c>
      <c r="N29" s="34">
        <f>SUM(N30+N33+N34+N35+N36+N37)</f>
        <v>2401258.676</v>
      </c>
      <c r="O29" s="35">
        <f t="shared" ref="O29:O37" si="5">SUM(C29:N29)</f>
        <v>28880427.676999997</v>
      </c>
      <c r="P29" s="35">
        <v>30655241.147999998</v>
      </c>
      <c r="R29" s="7"/>
    </row>
    <row r="30" spans="1:20" s="5" customFormat="1" x14ac:dyDescent="0.25">
      <c r="A30" s="25"/>
      <c r="B30" s="21" t="s">
        <v>14</v>
      </c>
      <c r="C30" s="36">
        <f t="shared" ref="C30:N30" si="6">SUM(C31:C32)</f>
        <v>2203478.736</v>
      </c>
      <c r="D30" s="36">
        <f t="shared" si="6"/>
        <v>1954451.98</v>
      </c>
      <c r="E30" s="36">
        <f t="shared" si="6"/>
        <v>2448420.1549999998</v>
      </c>
      <c r="F30" s="34">
        <f t="shared" si="6"/>
        <v>2473169.7340000002</v>
      </c>
      <c r="G30" s="34">
        <f t="shared" si="6"/>
        <v>2146646.6719999998</v>
      </c>
      <c r="H30" s="36">
        <f t="shared" si="6"/>
        <v>1813630.064</v>
      </c>
      <c r="I30" s="34">
        <f t="shared" si="6"/>
        <v>2098189.7749999999</v>
      </c>
      <c r="J30" s="34">
        <f t="shared" si="6"/>
        <v>2236908.8170000003</v>
      </c>
      <c r="K30" s="36">
        <f t="shared" si="6"/>
        <v>1888012.375</v>
      </c>
      <c r="L30" s="34">
        <f t="shared" si="6"/>
        <v>1796927.1029999999</v>
      </c>
      <c r="M30" s="34">
        <f t="shared" si="6"/>
        <v>2237495.4569999999</v>
      </c>
      <c r="N30" s="34">
        <f t="shared" si="6"/>
        <v>2156703.997</v>
      </c>
      <c r="O30" s="35">
        <f t="shared" si="5"/>
        <v>25454034.865000002</v>
      </c>
      <c r="P30" s="35">
        <v>27126212.905000001</v>
      </c>
    </row>
    <row r="31" spans="1:20" s="5" customFormat="1" x14ac:dyDescent="0.25">
      <c r="A31" s="25"/>
      <c r="B31" s="21" t="s">
        <v>15</v>
      </c>
      <c r="C31" s="37">
        <f>676.889+116365.337</f>
        <v>117042.226</v>
      </c>
      <c r="D31" s="38">
        <f>44861.5</f>
        <v>44861.5</v>
      </c>
      <c r="E31" s="37">
        <f>6985.059+91524.716+988</f>
        <v>99497.774999999994</v>
      </c>
      <c r="F31" s="39">
        <f>9339.883+75931.041</f>
        <v>85270.923999999999</v>
      </c>
      <c r="G31" s="38">
        <f>28451.31</f>
        <v>28451.31</v>
      </c>
      <c r="H31" s="39">
        <f>7111.686</f>
        <v>7111.6859999999997</v>
      </c>
      <c r="I31" s="39">
        <f>3146.49+1249.585</f>
        <v>4396.0749999999998</v>
      </c>
      <c r="J31" s="39">
        <f>31399.927</f>
        <v>31399.927</v>
      </c>
      <c r="K31" s="40">
        <f>408.225+65977.65</f>
        <v>66385.875</v>
      </c>
      <c r="L31" s="39">
        <f>72529.469+10423.194</f>
        <v>82952.663</v>
      </c>
      <c r="M31" s="39">
        <f>54642.347+319.3</f>
        <v>54961.647000000004</v>
      </c>
      <c r="N31" s="39">
        <f>61061.159+908.398</f>
        <v>61969.557000000001</v>
      </c>
      <c r="O31" s="35">
        <f t="shared" si="5"/>
        <v>684301.16500000004</v>
      </c>
      <c r="P31" s="35">
        <v>747442.94299999997</v>
      </c>
      <c r="R31" s="7"/>
      <c r="S31" s="7"/>
    </row>
    <row r="32" spans="1:20" s="5" customFormat="1" x14ac:dyDescent="0.25">
      <c r="A32" s="25"/>
      <c r="B32" s="21" t="s">
        <v>16</v>
      </c>
      <c r="C32" s="39">
        <f>2086436.51</f>
        <v>2086436.51</v>
      </c>
      <c r="D32" s="39">
        <f>15000+1894590.48</f>
        <v>1909590.48</v>
      </c>
      <c r="E32" s="39">
        <f>15000+2333922.38</f>
        <v>2348922.38</v>
      </c>
      <c r="F32" s="38">
        <f>1235+2386663.81</f>
        <v>2387898.81</v>
      </c>
      <c r="G32" s="38">
        <f>15000+6372.662+2096822.7</f>
        <v>2118195.3619999997</v>
      </c>
      <c r="H32" s="39">
        <f>1612.028+1804906.35</f>
        <v>1806518.378</v>
      </c>
      <c r="I32" s="39">
        <f>61+5000+2088732.7</f>
        <v>2093793.7</v>
      </c>
      <c r="J32" s="39">
        <f>200+8100+2197208.89</f>
        <v>2205508.89</v>
      </c>
      <c r="K32" s="39">
        <v>1821626.5</v>
      </c>
      <c r="L32" s="39">
        <f>1713974.44</f>
        <v>1713974.44</v>
      </c>
      <c r="M32" s="39">
        <f>2182533.81</f>
        <v>2182533.81</v>
      </c>
      <c r="N32" s="39">
        <f>2094734.44</f>
        <v>2094734.44</v>
      </c>
      <c r="O32" s="35">
        <f t="shared" si="5"/>
        <v>24769733.699999999</v>
      </c>
      <c r="P32" s="35">
        <v>26378769.962000001</v>
      </c>
    </row>
    <row r="33" spans="1:22" s="5" customFormat="1" x14ac:dyDescent="0.25">
      <c r="A33" s="25"/>
      <c r="B33" s="27" t="s">
        <v>52</v>
      </c>
      <c r="C33" s="39">
        <v>0</v>
      </c>
      <c r="D33" s="40">
        <v>0</v>
      </c>
      <c r="E33" s="40">
        <v>0</v>
      </c>
      <c r="F33" s="40">
        <v>0</v>
      </c>
      <c r="G33" s="40">
        <v>0</v>
      </c>
      <c r="H33" s="40">
        <v>0</v>
      </c>
      <c r="I33" s="39">
        <v>0</v>
      </c>
      <c r="J33" s="39">
        <v>0</v>
      </c>
      <c r="K33" s="39">
        <v>0</v>
      </c>
      <c r="L33" s="39">
        <v>0</v>
      </c>
      <c r="M33" s="39">
        <v>0</v>
      </c>
      <c r="N33" s="39">
        <v>0</v>
      </c>
      <c r="O33" s="35">
        <f t="shared" si="5"/>
        <v>0</v>
      </c>
      <c r="P33" s="35">
        <v>136268.73000000001</v>
      </c>
      <c r="Q33" s="6"/>
      <c r="R33" s="7"/>
      <c r="S33" s="9"/>
    </row>
    <row r="34" spans="1:22" s="5" customFormat="1" x14ac:dyDescent="0.25">
      <c r="A34" s="25"/>
      <c r="B34" s="21" t="s">
        <v>48</v>
      </c>
      <c r="C34" s="39">
        <v>249178</v>
      </c>
      <c r="D34" s="38">
        <v>247895</v>
      </c>
      <c r="E34" s="38">
        <v>309909</v>
      </c>
      <c r="F34" s="38">
        <v>242368</v>
      </c>
      <c r="G34" s="38">
        <v>301751</v>
      </c>
      <c r="H34" s="38">
        <v>170025</v>
      </c>
      <c r="I34" s="38">
        <v>248805</v>
      </c>
      <c r="J34" s="38">
        <v>262658</v>
      </c>
      <c r="K34" s="38">
        <v>233482</v>
      </c>
      <c r="L34" s="38">
        <v>208630</v>
      </c>
      <c r="M34" s="39">
        <v>189402</v>
      </c>
      <c r="N34" s="38">
        <v>197930</v>
      </c>
      <c r="O34" s="35">
        <f>SUM(C34:N34)</f>
        <v>2862033</v>
      </c>
      <c r="P34" s="35">
        <v>2832922</v>
      </c>
      <c r="R34" s="7"/>
      <c r="S34" s="9"/>
    </row>
    <row r="35" spans="1:22" s="5" customFormat="1" x14ac:dyDescent="0.25">
      <c r="A35" s="25"/>
      <c r="B35" s="27" t="s">
        <v>49</v>
      </c>
      <c r="C35" s="38">
        <v>37383.025000000001</v>
      </c>
      <c r="D35" s="38">
        <v>24930.18</v>
      </c>
      <c r="E35" s="38">
        <v>37797.364999999998</v>
      </c>
      <c r="F35" s="39">
        <v>49695.58</v>
      </c>
      <c r="G35" s="78">
        <v>30701.486000000001</v>
      </c>
      <c r="H35" s="78">
        <v>24768.083999999999</v>
      </c>
      <c r="I35" s="39">
        <v>30841.355000000003</v>
      </c>
      <c r="J35" s="39">
        <v>31004.885999999999</v>
      </c>
      <c r="K35" s="39">
        <v>24874.444</v>
      </c>
      <c r="L35" s="39">
        <v>24946.526999999998</v>
      </c>
      <c r="M35" s="39">
        <v>24880.200999999997</v>
      </c>
      <c r="N35" s="39">
        <v>31081.679</v>
      </c>
      <c r="O35" s="35">
        <f t="shared" si="5"/>
        <v>372904.81200000003</v>
      </c>
      <c r="P35" s="35">
        <v>403276.81299999997</v>
      </c>
      <c r="Q35" s="79"/>
      <c r="R35" s="7"/>
    </row>
    <row r="36" spans="1:22" s="5" customFormat="1" x14ac:dyDescent="0.25">
      <c r="A36" s="25"/>
      <c r="B36" s="27" t="s">
        <v>17</v>
      </c>
      <c r="C36" s="40">
        <v>3473</v>
      </c>
      <c r="D36" s="37">
        <v>2583</v>
      </c>
      <c r="E36" s="40">
        <v>3345</v>
      </c>
      <c r="F36" s="39">
        <v>1950</v>
      </c>
      <c r="G36" s="39">
        <v>7026</v>
      </c>
      <c r="H36" s="40">
        <v>2560</v>
      </c>
      <c r="I36" s="39">
        <v>2074</v>
      </c>
      <c r="J36" s="39">
        <v>2254</v>
      </c>
      <c r="K36" s="40">
        <v>2594</v>
      </c>
      <c r="L36" s="39">
        <v>2993</v>
      </c>
      <c r="M36" s="39">
        <v>4359</v>
      </c>
      <c r="N36" s="39">
        <v>1640</v>
      </c>
      <c r="O36" s="35">
        <f t="shared" si="5"/>
        <v>36851</v>
      </c>
      <c r="P36" s="35">
        <v>23158</v>
      </c>
      <c r="T36" s="6"/>
      <c r="U36" s="7"/>
    </row>
    <row r="37" spans="1:22" s="5" customFormat="1" x14ac:dyDescent="0.25">
      <c r="A37" s="97"/>
      <c r="B37" s="41" t="s">
        <v>18</v>
      </c>
      <c r="C37" s="40">
        <v>23622</v>
      </c>
      <c r="D37" s="37">
        <v>16925</v>
      </c>
      <c r="E37" s="40">
        <v>17971</v>
      </c>
      <c r="F37" s="39">
        <v>10230</v>
      </c>
      <c r="G37" s="39">
        <v>16949</v>
      </c>
      <c r="H37" s="39">
        <v>10886</v>
      </c>
      <c r="I37" s="39">
        <v>11148</v>
      </c>
      <c r="J37" s="39">
        <v>5830</v>
      </c>
      <c r="K37" s="39">
        <v>4748</v>
      </c>
      <c r="L37" s="39">
        <v>10652</v>
      </c>
      <c r="M37" s="39">
        <v>11740</v>
      </c>
      <c r="N37" s="39">
        <v>13903</v>
      </c>
      <c r="O37" s="35">
        <f t="shared" si="5"/>
        <v>154604</v>
      </c>
      <c r="P37" s="35">
        <v>133402.70000000001</v>
      </c>
      <c r="Q37" s="6"/>
      <c r="R37" s="6"/>
      <c r="S37" s="7"/>
      <c r="T37" s="9"/>
    </row>
    <row r="38" spans="1:22" s="5" customFormat="1" x14ac:dyDescent="0.25">
      <c r="A38" s="97"/>
      <c r="B38" s="41"/>
      <c r="C38" s="26"/>
      <c r="D38" s="26"/>
      <c r="E38" s="26"/>
      <c r="F38" s="29"/>
      <c r="G38" s="29"/>
      <c r="H38" s="29"/>
      <c r="I38" s="29"/>
      <c r="J38" s="29"/>
      <c r="K38" s="29"/>
      <c r="L38" s="29"/>
      <c r="M38" s="38"/>
      <c r="N38" s="38"/>
      <c r="O38" s="87"/>
      <c r="P38" s="87"/>
      <c r="S38" s="7"/>
      <c r="T38" s="9"/>
    </row>
    <row r="39" spans="1:22" s="5" customFormat="1" x14ac:dyDescent="0.25">
      <c r="A39" s="42" t="s">
        <v>1</v>
      </c>
      <c r="B39" s="86" t="s">
        <v>19</v>
      </c>
      <c r="C39" s="34">
        <f>SUM(C40:C48)</f>
        <v>2517134.7609999999</v>
      </c>
      <c r="D39" s="34">
        <f t="shared" ref="D39:M39" si="7">SUM(D40:D48)</f>
        <v>2246785.16</v>
      </c>
      <c r="E39" s="34">
        <f>SUM(E40:E48)</f>
        <v>2817442.52</v>
      </c>
      <c r="F39" s="34">
        <f t="shared" si="7"/>
        <v>2777413.3140000002</v>
      </c>
      <c r="G39" s="34">
        <f>SUM(G40:G48)</f>
        <v>2503074.1579999998</v>
      </c>
      <c r="H39" s="34">
        <f t="shared" si="7"/>
        <v>2021869.148</v>
      </c>
      <c r="I39" s="34">
        <f t="shared" si="7"/>
        <v>2391058.13</v>
      </c>
      <c r="J39" s="34">
        <f t="shared" si="7"/>
        <v>2538655.7030000002</v>
      </c>
      <c r="K39" s="34">
        <f>SUM(K40:K48)</f>
        <v>2153710.8190000001</v>
      </c>
      <c r="L39" s="34">
        <f>SUM(L40:L48)</f>
        <v>2044148.63</v>
      </c>
      <c r="M39" s="34">
        <f t="shared" si="7"/>
        <v>2467876.6579999998</v>
      </c>
      <c r="N39" s="34">
        <f t="shared" ref="N39" si="8">SUM(N40:N48)</f>
        <v>2401258.676</v>
      </c>
      <c r="O39" s="43">
        <f t="shared" ref="O39:O47" si="9">SUM(C39:N39)</f>
        <v>28880427.676999997</v>
      </c>
      <c r="P39" s="43">
        <v>30655241.147999998</v>
      </c>
      <c r="Q39" s="73"/>
      <c r="R39" s="73"/>
      <c r="S39" s="7"/>
      <c r="T39" s="6"/>
      <c r="U39" s="7"/>
      <c r="V39" s="6"/>
    </row>
    <row r="40" spans="1:22" s="5" customFormat="1" x14ac:dyDescent="0.25">
      <c r="A40" s="42" t="s">
        <v>1</v>
      </c>
      <c r="B40" s="27" t="s">
        <v>20</v>
      </c>
      <c r="C40" s="39">
        <v>676.88900000000001</v>
      </c>
      <c r="D40" s="39">
        <v>0</v>
      </c>
      <c r="E40" s="39">
        <v>988</v>
      </c>
      <c r="F40" s="39">
        <v>1235</v>
      </c>
      <c r="G40" s="39">
        <v>6372.6620000000003</v>
      </c>
      <c r="H40" s="39">
        <v>1612.028</v>
      </c>
      <c r="I40" s="39">
        <v>1310.585</v>
      </c>
      <c r="J40" s="39">
        <v>200</v>
      </c>
      <c r="K40" s="39">
        <f>408.225</f>
        <v>408.22500000000002</v>
      </c>
      <c r="L40" s="39">
        <v>0</v>
      </c>
      <c r="M40" s="39">
        <v>319.3</v>
      </c>
      <c r="N40" s="39">
        <v>908.39800000000002</v>
      </c>
      <c r="O40" s="43">
        <f t="shared" si="9"/>
        <v>14031.087</v>
      </c>
      <c r="P40" s="43">
        <v>12063.714</v>
      </c>
      <c r="Q40" s="7"/>
      <c r="S40" s="7"/>
      <c r="V40" s="1"/>
    </row>
    <row r="41" spans="1:22" s="5" customFormat="1" x14ac:dyDescent="0.25">
      <c r="A41" s="42"/>
      <c r="B41" s="27" t="s">
        <v>21</v>
      </c>
      <c r="C41" s="39">
        <v>12130</v>
      </c>
      <c r="D41" s="38">
        <v>8324</v>
      </c>
      <c r="E41" s="39">
        <v>10589</v>
      </c>
      <c r="F41" s="39">
        <v>7371</v>
      </c>
      <c r="G41" s="39">
        <v>13707</v>
      </c>
      <c r="H41" s="39">
        <v>6967</v>
      </c>
      <c r="I41" s="39">
        <v>4808</v>
      </c>
      <c r="J41" s="39">
        <v>2644</v>
      </c>
      <c r="K41" s="39">
        <v>2680</v>
      </c>
      <c r="L41" s="39">
        <v>6813</v>
      </c>
      <c r="M41" s="39">
        <v>4539</v>
      </c>
      <c r="N41" s="39">
        <v>6545</v>
      </c>
      <c r="O41" s="43">
        <f t="shared" si="9"/>
        <v>87117</v>
      </c>
      <c r="P41" s="43">
        <v>72817.600000000006</v>
      </c>
      <c r="Q41" s="7"/>
      <c r="R41" s="75"/>
      <c r="S41" s="76"/>
      <c r="T41" s="84"/>
      <c r="U41" s="76"/>
      <c r="V41" s="9"/>
    </row>
    <row r="42" spans="1:22" s="5" customFormat="1" x14ac:dyDescent="0.25">
      <c r="A42" s="42"/>
      <c r="B42" s="27" t="s">
        <v>22</v>
      </c>
      <c r="C42" s="39">
        <v>0</v>
      </c>
      <c r="D42" s="38">
        <v>0</v>
      </c>
      <c r="E42" s="39">
        <v>0</v>
      </c>
      <c r="F42" s="39">
        <v>0</v>
      </c>
      <c r="G42" s="39">
        <v>0</v>
      </c>
      <c r="H42" s="39">
        <v>0</v>
      </c>
      <c r="I42" s="39">
        <v>0</v>
      </c>
      <c r="J42" s="39">
        <v>0</v>
      </c>
      <c r="K42" s="39">
        <v>0</v>
      </c>
      <c r="L42" s="39">
        <v>0</v>
      </c>
      <c r="M42" s="39">
        <v>0</v>
      </c>
      <c r="N42" s="39">
        <v>0</v>
      </c>
      <c r="O42" s="43">
        <f t="shared" si="9"/>
        <v>0</v>
      </c>
      <c r="P42" s="43">
        <v>11.666</v>
      </c>
      <c r="Q42" s="7"/>
      <c r="R42" s="75"/>
      <c r="S42" s="76"/>
      <c r="T42" s="84"/>
      <c r="U42" s="76"/>
      <c r="V42" s="9"/>
    </row>
    <row r="43" spans="1:22" s="5" customFormat="1" x14ac:dyDescent="0.25">
      <c r="A43" s="42" t="s">
        <v>1</v>
      </c>
      <c r="B43" s="27" t="s">
        <v>23</v>
      </c>
      <c r="C43" s="39">
        <v>0</v>
      </c>
      <c r="D43" s="38">
        <v>15000</v>
      </c>
      <c r="E43" s="39">
        <v>15000</v>
      </c>
      <c r="F43" s="39">
        <v>15000</v>
      </c>
      <c r="G43" s="39">
        <v>15000</v>
      </c>
      <c r="H43" s="39">
        <v>0</v>
      </c>
      <c r="I43" s="39">
        <v>5000</v>
      </c>
      <c r="J43" s="39">
        <v>8100</v>
      </c>
      <c r="K43" s="39">
        <v>0</v>
      </c>
      <c r="L43" s="39">
        <v>0</v>
      </c>
      <c r="M43" s="39">
        <v>0</v>
      </c>
      <c r="N43" s="39">
        <v>0</v>
      </c>
      <c r="O43" s="43">
        <f t="shared" si="9"/>
        <v>73100</v>
      </c>
      <c r="P43" s="43">
        <v>78680.100000000006</v>
      </c>
      <c r="Q43" s="7"/>
      <c r="R43" s="75"/>
      <c r="S43" s="77"/>
      <c r="T43" s="84"/>
      <c r="U43" s="77"/>
    </row>
    <row r="44" spans="1:22" s="5" customFormat="1" x14ac:dyDescent="0.25">
      <c r="A44" s="42" t="s">
        <v>1</v>
      </c>
      <c r="B44" s="27" t="s">
        <v>24</v>
      </c>
      <c r="C44" s="39">
        <v>2393</v>
      </c>
      <c r="D44" s="38">
        <v>1922</v>
      </c>
      <c r="E44" s="39">
        <v>1924</v>
      </c>
      <c r="F44" s="39">
        <v>1804</v>
      </c>
      <c r="G44" s="39">
        <v>1619</v>
      </c>
      <c r="H44" s="38">
        <v>1154</v>
      </c>
      <c r="I44" s="39">
        <v>2776</v>
      </c>
      <c r="J44" s="39">
        <v>932</v>
      </c>
      <c r="K44" s="38">
        <v>1211</v>
      </c>
      <c r="L44" s="39">
        <v>915</v>
      </c>
      <c r="M44" s="39">
        <v>821</v>
      </c>
      <c r="N44" s="39">
        <v>1524</v>
      </c>
      <c r="O44" s="43">
        <f t="shared" si="9"/>
        <v>18995</v>
      </c>
      <c r="P44" s="43">
        <v>15212</v>
      </c>
      <c r="Q44" s="7"/>
      <c r="V44" s="1"/>
    </row>
    <row r="45" spans="1:22" s="5" customFormat="1" x14ac:dyDescent="0.25">
      <c r="A45" s="42"/>
      <c r="B45" s="27" t="s">
        <v>25</v>
      </c>
      <c r="C45" s="39">
        <v>249178</v>
      </c>
      <c r="D45" s="38">
        <v>247895</v>
      </c>
      <c r="E45" s="38">
        <v>309909</v>
      </c>
      <c r="F45" s="38">
        <v>242368</v>
      </c>
      <c r="G45" s="38">
        <v>301751</v>
      </c>
      <c r="H45" s="38">
        <v>170025</v>
      </c>
      <c r="I45" s="38">
        <v>248805</v>
      </c>
      <c r="J45" s="38">
        <v>262658</v>
      </c>
      <c r="K45" s="38">
        <v>233482</v>
      </c>
      <c r="L45" s="38">
        <v>208630</v>
      </c>
      <c r="M45" s="38">
        <v>189402</v>
      </c>
      <c r="N45" s="38">
        <v>197930</v>
      </c>
      <c r="O45" s="43">
        <f t="shared" si="9"/>
        <v>2862033</v>
      </c>
      <c r="P45" s="43">
        <v>2832922</v>
      </c>
      <c r="Q45" s="7"/>
      <c r="R45" s="7"/>
      <c r="S45" s="8"/>
      <c r="V45" s="1"/>
    </row>
    <row r="46" spans="1:22" s="5" customFormat="1" ht="12" customHeight="1" x14ac:dyDescent="0.25">
      <c r="A46" s="42"/>
      <c r="B46" s="27" t="s">
        <v>26</v>
      </c>
      <c r="C46" s="38">
        <f>12572+116365.337</f>
        <v>128937.337</v>
      </c>
      <c r="D46" s="38">
        <f>44861.5+9262</f>
        <v>54123.5</v>
      </c>
      <c r="E46" s="39">
        <f>6985.059+91524.716+8803</f>
        <v>107312.77499999999</v>
      </c>
      <c r="F46" s="39">
        <f>9339.883+75931.041+3005</f>
        <v>88275.923999999999</v>
      </c>
      <c r="G46" s="39">
        <f>8649+28451.31</f>
        <v>37100.31</v>
      </c>
      <c r="H46" s="39">
        <f>7111.686+5325</f>
        <v>12436.686</v>
      </c>
      <c r="I46" s="39">
        <f>5638+3146.49</f>
        <v>8784.49</v>
      </c>
      <c r="J46" s="39">
        <f>4508+31399.927</f>
        <v>35907.926999999996</v>
      </c>
      <c r="K46" s="39">
        <f>65977.65+3451</f>
        <v>69428.649999999994</v>
      </c>
      <c r="L46" s="39">
        <f>72529.469+10423.194+5917</f>
        <v>88869.663</v>
      </c>
      <c r="M46" s="39">
        <f>54642.347+10739</f>
        <v>65381.347000000002</v>
      </c>
      <c r="N46" s="39">
        <f>61061.159+7474</f>
        <v>68535.159</v>
      </c>
      <c r="O46" s="43">
        <f t="shared" si="9"/>
        <v>765093.76799999981</v>
      </c>
      <c r="P46" s="43">
        <v>804055.01500000001</v>
      </c>
      <c r="Q46" s="7"/>
      <c r="V46" s="1"/>
    </row>
    <row r="47" spans="1:22" s="5" customFormat="1" x14ac:dyDescent="0.25">
      <c r="A47" s="42" t="s">
        <v>1</v>
      </c>
      <c r="B47" s="27" t="s">
        <v>27</v>
      </c>
      <c r="C47" s="39">
        <v>37383.025000000001</v>
      </c>
      <c r="D47" s="38">
        <v>24930.18</v>
      </c>
      <c r="E47" s="38">
        <v>37797.364999999998</v>
      </c>
      <c r="F47" s="39">
        <v>49695.58</v>
      </c>
      <c r="G47" s="39">
        <v>30701.486000000001</v>
      </c>
      <c r="H47" s="39">
        <v>24768.083999999999</v>
      </c>
      <c r="I47" s="39">
        <v>30841.355</v>
      </c>
      <c r="J47" s="39">
        <v>31004.885999999999</v>
      </c>
      <c r="K47" s="39">
        <v>24874.444</v>
      </c>
      <c r="L47" s="39">
        <v>24946.526999999998</v>
      </c>
      <c r="M47" s="39">
        <v>24880.200999999997</v>
      </c>
      <c r="N47" s="39">
        <v>31081.679</v>
      </c>
      <c r="O47" s="43">
        <f t="shared" si="9"/>
        <v>372904.81200000003</v>
      </c>
      <c r="P47" s="43">
        <v>403276.81300000002</v>
      </c>
      <c r="Q47" s="6"/>
      <c r="R47" s="6"/>
      <c r="S47" s="8"/>
    </row>
    <row r="48" spans="1:22" s="5" customFormat="1" x14ac:dyDescent="0.25">
      <c r="A48" s="42"/>
      <c r="B48" s="27" t="s">
        <v>28</v>
      </c>
      <c r="C48" s="39">
        <v>2086436.51</v>
      </c>
      <c r="D48" s="39">
        <v>1894590.48</v>
      </c>
      <c r="E48" s="39">
        <v>2333922.38</v>
      </c>
      <c r="F48" s="39">
        <v>2371663.81</v>
      </c>
      <c r="G48" s="39">
        <v>2096822.7</v>
      </c>
      <c r="H48" s="39">
        <v>1804906.35</v>
      </c>
      <c r="I48" s="39">
        <v>2088732.7</v>
      </c>
      <c r="J48" s="39">
        <v>2197208.89</v>
      </c>
      <c r="K48" s="39">
        <v>1821626.5</v>
      </c>
      <c r="L48" s="39">
        <v>1713974.44</v>
      </c>
      <c r="M48" s="39">
        <v>2182533.81</v>
      </c>
      <c r="N48" s="39">
        <v>2094734.44</v>
      </c>
      <c r="O48" s="43">
        <f t="shared" ref="O48" si="10">SUM(C48:N48)</f>
        <v>24687153.009999998</v>
      </c>
      <c r="P48" s="43">
        <v>26436202.240000002</v>
      </c>
      <c r="Q48" s="6"/>
      <c r="S48" s="7"/>
      <c r="T48" s="7"/>
      <c r="U48" s="7"/>
      <c r="V48" s="7"/>
    </row>
    <row r="49" spans="1:21" s="5" customFormat="1" x14ac:dyDescent="0.25">
      <c r="A49" s="42"/>
      <c r="B49" s="27"/>
      <c r="C49" s="70"/>
      <c r="D49" s="70"/>
      <c r="E49" s="70"/>
      <c r="F49" s="70"/>
      <c r="G49" s="70"/>
      <c r="H49" s="70"/>
      <c r="I49" s="70"/>
      <c r="J49" s="70"/>
      <c r="K49" s="70"/>
      <c r="L49" s="70"/>
      <c r="M49" s="70"/>
      <c r="N49" s="70"/>
      <c r="O49" s="44"/>
      <c r="P49" s="45"/>
      <c r="Q49" s="83"/>
      <c r="R49" s="74"/>
      <c r="S49" s="83"/>
      <c r="T49" s="83"/>
    </row>
    <row r="50" spans="1:21" s="5" customFormat="1" x14ac:dyDescent="0.25">
      <c r="A50" s="95" t="s">
        <v>29</v>
      </c>
      <c r="B50" s="96"/>
      <c r="C50" s="46">
        <f t="shared" ref="C50:N50" si="11">SUM(C51:C54)</f>
        <v>0</v>
      </c>
      <c r="D50" s="46">
        <f t="shared" si="11"/>
        <v>0</v>
      </c>
      <c r="E50" s="46">
        <f t="shared" si="11"/>
        <v>0</v>
      </c>
      <c r="F50" s="47">
        <f t="shared" si="11"/>
        <v>0</v>
      </c>
      <c r="G50" s="47">
        <f t="shared" si="11"/>
        <v>0</v>
      </c>
      <c r="H50" s="47">
        <f t="shared" si="11"/>
        <v>0</v>
      </c>
      <c r="I50" s="47">
        <f t="shared" si="11"/>
        <v>0</v>
      </c>
      <c r="J50" s="47">
        <f t="shared" si="11"/>
        <v>0</v>
      </c>
      <c r="K50" s="47">
        <f t="shared" si="11"/>
        <v>0</v>
      </c>
      <c r="L50" s="47">
        <f t="shared" si="11"/>
        <v>0</v>
      </c>
      <c r="M50" s="47">
        <f t="shared" si="11"/>
        <v>0</v>
      </c>
      <c r="N50" s="47">
        <f t="shared" si="11"/>
        <v>0</v>
      </c>
      <c r="O50" s="19">
        <f t="shared" ref="O50:O54" si="12">SUM(C50:N50)</f>
        <v>0</v>
      </c>
      <c r="P50" s="19">
        <v>2</v>
      </c>
      <c r="R50" s="7"/>
      <c r="S50" s="7"/>
      <c r="T50" s="7"/>
    </row>
    <row r="51" spans="1:21" s="5" customFormat="1" x14ac:dyDescent="0.25">
      <c r="A51" s="42" t="s">
        <v>1</v>
      </c>
      <c r="B51" s="27" t="s">
        <v>30</v>
      </c>
      <c r="C51" s="23">
        <v>0</v>
      </c>
      <c r="D51" s="23">
        <v>0</v>
      </c>
      <c r="E51" s="23">
        <v>0</v>
      </c>
      <c r="F51" s="23">
        <v>0</v>
      </c>
      <c r="G51" s="23">
        <v>0</v>
      </c>
      <c r="H51" s="23">
        <v>0</v>
      </c>
      <c r="I51" s="23">
        <v>0</v>
      </c>
      <c r="J51" s="23">
        <v>0</v>
      </c>
      <c r="K51" s="23">
        <v>0</v>
      </c>
      <c r="L51" s="23">
        <v>0</v>
      </c>
      <c r="M51" s="23">
        <v>0</v>
      </c>
      <c r="N51" s="23">
        <v>0</v>
      </c>
      <c r="O51" s="19">
        <f t="shared" si="12"/>
        <v>0</v>
      </c>
      <c r="P51" s="19">
        <v>2</v>
      </c>
      <c r="R51" s="7"/>
      <c r="T51" s="7"/>
    </row>
    <row r="52" spans="1:21" s="5" customFormat="1" x14ac:dyDescent="0.25">
      <c r="A52" s="42" t="s">
        <v>1</v>
      </c>
      <c r="B52" s="27" t="s">
        <v>31</v>
      </c>
      <c r="C52" s="23">
        <v>0</v>
      </c>
      <c r="D52" s="23">
        <v>0</v>
      </c>
      <c r="E52" s="23">
        <v>0</v>
      </c>
      <c r="F52" s="23">
        <v>0</v>
      </c>
      <c r="G52" s="23">
        <v>0</v>
      </c>
      <c r="H52" s="23">
        <v>0</v>
      </c>
      <c r="I52" s="23">
        <v>0</v>
      </c>
      <c r="J52" s="23">
        <v>0</v>
      </c>
      <c r="K52" s="23">
        <v>0</v>
      </c>
      <c r="L52" s="23">
        <v>0</v>
      </c>
      <c r="M52" s="23">
        <v>0</v>
      </c>
      <c r="N52" s="23">
        <v>0</v>
      </c>
      <c r="O52" s="19">
        <f t="shared" si="12"/>
        <v>0</v>
      </c>
      <c r="P52" s="19">
        <v>0</v>
      </c>
      <c r="Q52" s="7"/>
      <c r="R52" s="7"/>
      <c r="S52" s="79"/>
    </row>
    <row r="53" spans="1:21" s="5" customFormat="1" x14ac:dyDescent="0.25">
      <c r="A53" s="42"/>
      <c r="B53" s="27" t="s">
        <v>32</v>
      </c>
      <c r="C53" s="23">
        <v>0</v>
      </c>
      <c r="D53" s="23">
        <v>0</v>
      </c>
      <c r="E53" s="23">
        <v>0</v>
      </c>
      <c r="F53" s="23">
        <v>0</v>
      </c>
      <c r="G53" s="23">
        <v>0</v>
      </c>
      <c r="H53" s="23">
        <v>0</v>
      </c>
      <c r="I53" s="23">
        <v>0</v>
      </c>
      <c r="J53" s="23">
        <v>0</v>
      </c>
      <c r="K53" s="23">
        <v>0</v>
      </c>
      <c r="L53" s="23">
        <v>0</v>
      </c>
      <c r="M53" s="23">
        <v>0</v>
      </c>
      <c r="N53" s="23">
        <v>0</v>
      </c>
      <c r="O53" s="19">
        <f t="shared" si="12"/>
        <v>0</v>
      </c>
      <c r="P53" s="19">
        <v>0</v>
      </c>
      <c r="Q53" s="7"/>
      <c r="R53" s="7"/>
      <c r="S53" s="9"/>
    </row>
    <row r="54" spans="1:21" s="5" customFormat="1" x14ac:dyDescent="0.25">
      <c r="A54" s="32"/>
      <c r="B54" s="21" t="s">
        <v>33</v>
      </c>
      <c r="C54" s="23">
        <v>0</v>
      </c>
      <c r="D54" s="23">
        <v>0</v>
      </c>
      <c r="E54" s="23">
        <v>0</v>
      </c>
      <c r="F54" s="23">
        <v>0</v>
      </c>
      <c r="G54" s="23">
        <v>0</v>
      </c>
      <c r="H54" s="23">
        <v>0</v>
      </c>
      <c r="I54" s="23">
        <v>0</v>
      </c>
      <c r="J54" s="23">
        <v>0</v>
      </c>
      <c r="K54" s="23">
        <v>0</v>
      </c>
      <c r="L54" s="23">
        <v>0</v>
      </c>
      <c r="M54" s="23">
        <v>0</v>
      </c>
      <c r="N54" s="23">
        <v>0</v>
      </c>
      <c r="O54" s="19">
        <f t="shared" si="12"/>
        <v>0</v>
      </c>
      <c r="P54" s="19">
        <v>0</v>
      </c>
      <c r="Q54" s="10"/>
      <c r="R54" s="6"/>
    </row>
    <row r="55" spans="1:21" s="5" customFormat="1" x14ac:dyDescent="0.25">
      <c r="A55" s="32"/>
      <c r="B55" s="21"/>
      <c r="C55" s="48"/>
      <c r="D55" s="48"/>
      <c r="E55" s="22"/>
      <c r="F55" s="23"/>
      <c r="G55" s="23"/>
      <c r="H55" s="23"/>
      <c r="I55" s="23"/>
      <c r="J55" s="23"/>
      <c r="K55" s="23"/>
      <c r="L55" s="23"/>
      <c r="M55" s="23"/>
      <c r="N55" s="23"/>
      <c r="O55" s="87"/>
      <c r="P55" s="87"/>
      <c r="S55" s="7"/>
    </row>
    <row r="56" spans="1:21" s="5" customFormat="1" ht="15" x14ac:dyDescent="0.25">
      <c r="A56" s="91" t="s">
        <v>34</v>
      </c>
      <c r="B56" s="92"/>
      <c r="C56" s="46">
        <f t="shared" ref="C56:N56" si="13">SUM(C57:C58)</f>
        <v>0</v>
      </c>
      <c r="D56" s="46">
        <f t="shared" si="13"/>
        <v>0</v>
      </c>
      <c r="E56" s="46">
        <f t="shared" si="13"/>
        <v>0</v>
      </c>
      <c r="F56" s="47">
        <f t="shared" si="13"/>
        <v>0</v>
      </c>
      <c r="G56" s="47">
        <f t="shared" si="13"/>
        <v>0</v>
      </c>
      <c r="H56" s="47">
        <f t="shared" si="13"/>
        <v>0</v>
      </c>
      <c r="I56" s="47">
        <f t="shared" si="13"/>
        <v>0</v>
      </c>
      <c r="J56" s="47">
        <f t="shared" si="13"/>
        <v>0</v>
      </c>
      <c r="K56" s="47">
        <f t="shared" si="13"/>
        <v>0</v>
      </c>
      <c r="L56" s="47">
        <f t="shared" si="13"/>
        <v>0</v>
      </c>
      <c r="M56" s="47">
        <f t="shared" si="13"/>
        <v>0</v>
      </c>
      <c r="N56" s="47">
        <f t="shared" si="13"/>
        <v>0</v>
      </c>
      <c r="O56" s="19">
        <f>SUM(C56:N56)</f>
        <v>0</v>
      </c>
      <c r="P56" s="19">
        <v>0</v>
      </c>
      <c r="R56" s="7"/>
      <c r="S56" s="82"/>
      <c r="T56" s="7"/>
      <c r="U56" s="7"/>
    </row>
    <row r="57" spans="1:21" s="5" customFormat="1" x14ac:dyDescent="0.25">
      <c r="A57" s="32" t="s">
        <v>1</v>
      </c>
      <c r="B57" s="21" t="s">
        <v>30</v>
      </c>
      <c r="C57" s="48">
        <v>0</v>
      </c>
      <c r="D57" s="48">
        <v>0</v>
      </c>
      <c r="E57" s="48">
        <v>0</v>
      </c>
      <c r="F57" s="48">
        <v>0</v>
      </c>
      <c r="G57" s="48">
        <v>0</v>
      </c>
      <c r="H57" s="48">
        <v>0</v>
      </c>
      <c r="I57" s="85">
        <v>0</v>
      </c>
      <c r="J57" s="85">
        <v>0</v>
      </c>
      <c r="K57" s="85">
        <v>0</v>
      </c>
      <c r="L57" s="85">
        <v>0</v>
      </c>
      <c r="M57" s="85">
        <v>0</v>
      </c>
      <c r="N57" s="85"/>
      <c r="O57" s="19">
        <f>SUM(C57:N57)</f>
        <v>0</v>
      </c>
      <c r="P57" s="19">
        <v>0</v>
      </c>
      <c r="S57" s="7"/>
    </row>
    <row r="58" spans="1:21" s="5" customFormat="1" x14ac:dyDescent="0.25">
      <c r="A58" s="32" t="s">
        <v>1</v>
      </c>
      <c r="B58" s="21" t="s">
        <v>31</v>
      </c>
      <c r="C58" s="48">
        <v>0</v>
      </c>
      <c r="D58" s="48">
        <v>0</v>
      </c>
      <c r="E58" s="48">
        <v>0</v>
      </c>
      <c r="F58" s="48">
        <v>0</v>
      </c>
      <c r="G58" s="48">
        <v>0</v>
      </c>
      <c r="H58" s="48">
        <v>0</v>
      </c>
      <c r="I58" s="85">
        <v>0</v>
      </c>
      <c r="J58" s="85">
        <v>0</v>
      </c>
      <c r="K58" s="85">
        <v>0</v>
      </c>
      <c r="L58" s="85">
        <v>0</v>
      </c>
      <c r="M58" s="85">
        <v>0</v>
      </c>
      <c r="N58" s="85"/>
      <c r="O58" s="19">
        <f>SUM(C58:N58)</f>
        <v>0</v>
      </c>
      <c r="P58" s="19">
        <v>0</v>
      </c>
    </row>
    <row r="59" spans="1:21" s="5" customFormat="1" x14ac:dyDescent="0.25">
      <c r="A59" s="32"/>
      <c r="B59" s="21"/>
      <c r="C59" s="48"/>
      <c r="D59" s="48"/>
      <c r="E59" s="22"/>
      <c r="F59" s="23"/>
      <c r="G59" s="23"/>
      <c r="H59" s="23"/>
      <c r="I59" s="23"/>
      <c r="J59" s="23"/>
      <c r="K59" s="23"/>
      <c r="L59" s="23"/>
      <c r="M59" s="23"/>
      <c r="N59" s="23"/>
      <c r="O59" s="87"/>
      <c r="P59" s="87"/>
    </row>
    <row r="60" spans="1:21" s="5" customFormat="1" x14ac:dyDescent="0.25">
      <c r="A60" s="91" t="s">
        <v>35</v>
      </c>
      <c r="B60" s="92"/>
      <c r="C60" s="19">
        <f t="shared" ref="C60:N60" si="14">SUM(C61:C62)</f>
        <v>2032</v>
      </c>
      <c r="D60" s="19">
        <f t="shared" si="14"/>
        <v>2530</v>
      </c>
      <c r="E60" s="19">
        <f t="shared" si="14"/>
        <v>3447</v>
      </c>
      <c r="F60" s="19">
        <f t="shared" si="14"/>
        <v>2718</v>
      </c>
      <c r="G60" s="19">
        <f t="shared" si="14"/>
        <v>381</v>
      </c>
      <c r="H60" s="19">
        <f t="shared" si="14"/>
        <v>1752</v>
      </c>
      <c r="I60" s="19">
        <f t="shared" si="14"/>
        <v>2039</v>
      </c>
      <c r="J60" s="19">
        <f t="shared" si="14"/>
        <v>1856</v>
      </c>
      <c r="K60" s="19">
        <f t="shared" si="14"/>
        <v>1710</v>
      </c>
      <c r="L60" s="19">
        <f>SUM(L61:L62)</f>
        <v>1673</v>
      </c>
      <c r="M60" s="19">
        <f t="shared" si="14"/>
        <v>1771</v>
      </c>
      <c r="N60" s="19">
        <f t="shared" si="14"/>
        <v>1437</v>
      </c>
      <c r="O60" s="19">
        <f>SUM(C60:N60)</f>
        <v>23346</v>
      </c>
      <c r="P60" s="88">
        <v>19523</v>
      </c>
      <c r="Q60" s="6"/>
      <c r="R60" s="9"/>
    </row>
    <row r="61" spans="1:21" s="5" customFormat="1" x14ac:dyDescent="0.25">
      <c r="A61" s="49"/>
      <c r="B61" s="21" t="s">
        <v>36</v>
      </c>
      <c r="C61" s="51">
        <v>1066</v>
      </c>
      <c r="D61" s="50">
        <v>1300</v>
      </c>
      <c r="E61" s="50">
        <v>1777</v>
      </c>
      <c r="F61" s="51">
        <v>1471</v>
      </c>
      <c r="G61" s="50">
        <v>127</v>
      </c>
      <c r="H61" s="50">
        <v>864</v>
      </c>
      <c r="I61" s="51">
        <v>1019</v>
      </c>
      <c r="J61" s="51">
        <v>918</v>
      </c>
      <c r="K61" s="51">
        <v>879</v>
      </c>
      <c r="L61" s="51">
        <v>877</v>
      </c>
      <c r="M61" s="51">
        <v>911</v>
      </c>
      <c r="N61" s="51">
        <v>734</v>
      </c>
      <c r="O61" s="19">
        <f>SUM(C61:N61)</f>
        <v>11943</v>
      </c>
      <c r="P61" s="88">
        <v>10008</v>
      </c>
      <c r="R61" s="9"/>
    </row>
    <row r="62" spans="1:21" s="5" customFormat="1" x14ac:dyDescent="0.25">
      <c r="A62" s="49"/>
      <c r="B62" s="21" t="s">
        <v>37</v>
      </c>
      <c r="C62" s="51">
        <v>966</v>
      </c>
      <c r="D62" s="50">
        <v>1230</v>
      </c>
      <c r="E62" s="50">
        <v>1670</v>
      </c>
      <c r="F62" s="51">
        <v>1247</v>
      </c>
      <c r="G62" s="50">
        <v>254</v>
      </c>
      <c r="H62" s="50">
        <v>888</v>
      </c>
      <c r="I62" s="51">
        <v>1020</v>
      </c>
      <c r="J62" s="51">
        <v>938</v>
      </c>
      <c r="K62" s="51">
        <v>831</v>
      </c>
      <c r="L62" s="51">
        <v>796</v>
      </c>
      <c r="M62" s="51">
        <v>860</v>
      </c>
      <c r="N62" s="51">
        <v>703</v>
      </c>
      <c r="O62" s="19">
        <f>SUM(C62:N62)</f>
        <v>11403</v>
      </c>
      <c r="P62" s="88">
        <v>9515</v>
      </c>
      <c r="R62" s="9"/>
    </row>
    <row r="63" spans="1:21" s="5" customFormat="1" x14ac:dyDescent="0.25">
      <c r="A63" s="32" t="s">
        <v>1</v>
      </c>
      <c r="B63" s="21" t="s">
        <v>1</v>
      </c>
      <c r="C63" s="52"/>
      <c r="D63" s="52"/>
      <c r="E63" s="52"/>
      <c r="F63" s="53"/>
      <c r="G63" s="53"/>
      <c r="H63" s="53"/>
      <c r="I63" s="53"/>
      <c r="J63" s="53"/>
      <c r="K63" s="53"/>
      <c r="L63" s="53"/>
      <c r="M63" s="53"/>
      <c r="N63" s="53"/>
      <c r="O63" s="87"/>
      <c r="P63" s="87"/>
      <c r="R63" s="80"/>
      <c r="S63" s="80"/>
    </row>
    <row r="64" spans="1:21" s="5" customFormat="1" x14ac:dyDescent="0.25">
      <c r="A64" s="91" t="s">
        <v>38</v>
      </c>
      <c r="B64" s="92"/>
      <c r="C64" s="54">
        <f>SUM(C65)</f>
        <v>0</v>
      </c>
      <c r="D64" s="54">
        <f>SUM(D65)</f>
        <v>0</v>
      </c>
      <c r="E64" s="54">
        <v>0</v>
      </c>
      <c r="F64" s="55">
        <v>0</v>
      </c>
      <c r="G64" s="55">
        <v>0</v>
      </c>
      <c r="H64" s="55">
        <v>0</v>
      </c>
      <c r="I64" s="55">
        <v>0</v>
      </c>
      <c r="J64" s="55">
        <v>0</v>
      </c>
      <c r="K64" s="55">
        <v>0</v>
      </c>
      <c r="L64" s="55">
        <v>0</v>
      </c>
      <c r="M64" s="55">
        <v>0</v>
      </c>
      <c r="N64" s="55">
        <v>0</v>
      </c>
      <c r="O64" s="19">
        <f>SUM(C64:N64)</f>
        <v>0</v>
      </c>
      <c r="P64" s="47">
        <v>0</v>
      </c>
    </row>
    <row r="65" spans="1:16" s="5" customFormat="1" ht="13.5" thickBot="1" x14ac:dyDescent="0.3">
      <c r="A65" s="56" t="s">
        <v>1</v>
      </c>
      <c r="B65" s="21" t="s">
        <v>39</v>
      </c>
      <c r="C65" s="52">
        <v>0</v>
      </c>
      <c r="D65" s="52">
        <v>0</v>
      </c>
      <c r="E65" s="52">
        <v>0</v>
      </c>
      <c r="F65" s="52">
        <v>0</v>
      </c>
      <c r="G65" s="52">
        <v>0</v>
      </c>
      <c r="H65" s="52">
        <v>0</v>
      </c>
      <c r="I65" s="52">
        <v>0</v>
      </c>
      <c r="J65" s="52">
        <v>0</v>
      </c>
      <c r="K65" s="52">
        <v>0</v>
      </c>
      <c r="L65" s="53">
        <v>0</v>
      </c>
      <c r="M65" s="53">
        <v>0</v>
      </c>
      <c r="N65" s="53">
        <v>0</v>
      </c>
      <c r="O65" s="19">
        <f>SUM(C65:N65)</f>
        <v>0</v>
      </c>
      <c r="P65" s="47">
        <v>0</v>
      </c>
    </row>
    <row r="66" spans="1:16" s="5" customFormat="1" x14ac:dyDescent="0.25">
      <c r="A66" s="57"/>
      <c r="B66" s="58"/>
      <c r="C66" s="59"/>
      <c r="D66" s="59"/>
      <c r="E66" s="59"/>
      <c r="F66" s="60"/>
      <c r="G66" s="60"/>
      <c r="H66" s="60"/>
      <c r="I66" s="60"/>
      <c r="J66" s="59"/>
      <c r="K66" s="59"/>
      <c r="L66" s="60"/>
      <c r="M66" s="60"/>
      <c r="N66" s="60"/>
      <c r="O66" s="60"/>
      <c r="P66" s="89"/>
    </row>
    <row r="67" spans="1:16" ht="13.5" x14ac:dyDescent="0.25">
      <c r="A67" s="91" t="s">
        <v>40</v>
      </c>
      <c r="B67" s="92"/>
      <c r="C67" s="55">
        <f t="shared" ref="C67:N67" si="15">SUM(C68:C70)</f>
        <v>270</v>
      </c>
      <c r="D67" s="55">
        <f t="shared" si="15"/>
        <v>0</v>
      </c>
      <c r="E67" s="55">
        <f t="shared" si="15"/>
        <v>0</v>
      </c>
      <c r="F67" s="55">
        <f t="shared" si="15"/>
        <v>0</v>
      </c>
      <c r="G67" s="55">
        <f t="shared" si="15"/>
        <v>0</v>
      </c>
      <c r="H67" s="55">
        <f t="shared" si="15"/>
        <v>0</v>
      </c>
      <c r="I67" s="55">
        <f t="shared" si="15"/>
        <v>0</v>
      </c>
      <c r="J67" s="55">
        <f t="shared" si="15"/>
        <v>0</v>
      </c>
      <c r="K67" s="55">
        <f t="shared" si="15"/>
        <v>0</v>
      </c>
      <c r="L67" s="55">
        <f t="shared" si="15"/>
        <v>0</v>
      </c>
      <c r="M67" s="55">
        <f t="shared" si="15"/>
        <v>0</v>
      </c>
      <c r="N67" s="55">
        <f t="shared" si="15"/>
        <v>0</v>
      </c>
      <c r="O67" s="55">
        <f t="shared" ref="O67:O70" si="16">SUM(C67:N67)</f>
        <v>270</v>
      </c>
      <c r="P67" s="90">
        <v>467</v>
      </c>
    </row>
    <row r="68" spans="1:16" ht="13.5" x14ac:dyDescent="0.25">
      <c r="A68" s="61"/>
      <c r="B68" s="62" t="s">
        <v>41</v>
      </c>
      <c r="C68" s="51">
        <v>270</v>
      </c>
      <c r="D68" s="50">
        <v>0</v>
      </c>
      <c r="E68" s="50">
        <v>0</v>
      </c>
      <c r="F68" s="50">
        <v>0</v>
      </c>
      <c r="G68" s="50">
        <v>0</v>
      </c>
      <c r="H68" s="50">
        <v>0</v>
      </c>
      <c r="I68" s="50">
        <v>0</v>
      </c>
      <c r="J68" s="50">
        <v>0</v>
      </c>
      <c r="K68" s="50">
        <v>0</v>
      </c>
      <c r="L68" s="51">
        <v>0</v>
      </c>
      <c r="M68" s="51">
        <v>0</v>
      </c>
      <c r="N68" s="51">
        <v>0</v>
      </c>
      <c r="O68" s="55">
        <f t="shared" si="16"/>
        <v>270</v>
      </c>
      <c r="P68" s="90">
        <v>467</v>
      </c>
    </row>
    <row r="69" spans="1:16" ht="13.5" x14ac:dyDescent="0.25">
      <c r="A69" s="61"/>
      <c r="B69" s="62" t="s">
        <v>42</v>
      </c>
      <c r="C69" s="50">
        <v>0</v>
      </c>
      <c r="D69" s="50">
        <v>0</v>
      </c>
      <c r="E69" s="50">
        <v>0</v>
      </c>
      <c r="F69" s="50">
        <v>0</v>
      </c>
      <c r="G69" s="50">
        <v>0</v>
      </c>
      <c r="H69" s="50">
        <v>0</v>
      </c>
      <c r="I69" s="50">
        <v>0</v>
      </c>
      <c r="J69" s="50">
        <v>0</v>
      </c>
      <c r="K69" s="50">
        <v>0</v>
      </c>
      <c r="L69" s="51">
        <v>0</v>
      </c>
      <c r="M69" s="51">
        <v>0</v>
      </c>
      <c r="N69" s="51">
        <v>0</v>
      </c>
      <c r="O69" s="55">
        <f t="shared" si="16"/>
        <v>0</v>
      </c>
      <c r="P69" s="90">
        <v>0</v>
      </c>
    </row>
    <row r="70" spans="1:16" s="11" customFormat="1" ht="14.25" thickBot="1" x14ac:dyDescent="0.3">
      <c r="A70" s="56" t="s">
        <v>1</v>
      </c>
      <c r="B70" s="63" t="s">
        <v>43</v>
      </c>
      <c r="C70" s="64">
        <v>0</v>
      </c>
      <c r="D70" s="64">
        <v>0</v>
      </c>
      <c r="E70" s="64">
        <v>0</v>
      </c>
      <c r="F70" s="64">
        <v>0</v>
      </c>
      <c r="G70" s="64">
        <v>0</v>
      </c>
      <c r="H70" s="64">
        <v>0</v>
      </c>
      <c r="I70" s="64">
        <v>0</v>
      </c>
      <c r="J70" s="64">
        <v>0</v>
      </c>
      <c r="K70" s="64">
        <v>0</v>
      </c>
      <c r="L70" s="64">
        <v>0</v>
      </c>
      <c r="M70" s="64">
        <v>0</v>
      </c>
      <c r="N70" s="64">
        <v>0</v>
      </c>
      <c r="O70" s="65">
        <f t="shared" si="16"/>
        <v>0</v>
      </c>
      <c r="P70" s="65">
        <v>0</v>
      </c>
    </row>
    <row r="71" spans="1:16" s="11" customFormat="1" ht="3" customHeight="1" x14ac:dyDescent="0.3">
      <c r="A71" s="66"/>
      <c r="B71" s="66"/>
      <c r="C71" s="66"/>
      <c r="D71" s="66"/>
      <c r="E71" s="66"/>
      <c r="F71" s="66"/>
      <c r="G71" s="66"/>
      <c r="H71" s="66"/>
      <c r="I71" s="66">
        <v>0</v>
      </c>
      <c r="J71" s="66"/>
      <c r="K71" s="66"/>
      <c r="L71" s="66"/>
      <c r="M71" s="66"/>
      <c r="N71" s="66"/>
      <c r="O71" s="66"/>
      <c r="P71" s="66"/>
    </row>
    <row r="72" spans="1:16" s="11" customFormat="1" ht="15" x14ac:dyDescent="0.3">
      <c r="A72" s="67"/>
      <c r="B72" s="68" t="s">
        <v>44</v>
      </c>
      <c r="C72" s="69"/>
      <c r="D72" s="69"/>
      <c r="E72" s="69"/>
      <c r="F72" s="69"/>
      <c r="G72" s="69"/>
      <c r="H72" s="69"/>
      <c r="I72" s="69"/>
      <c r="J72" s="69"/>
      <c r="K72" s="69"/>
      <c r="L72" s="69"/>
      <c r="M72" s="69"/>
      <c r="N72" s="69"/>
      <c r="O72" s="67"/>
      <c r="P72" s="67"/>
    </row>
    <row r="73" spans="1:16" s="11" customFormat="1" ht="15" x14ac:dyDescent="0.3">
      <c r="A73" s="67"/>
      <c r="B73" s="68" t="s">
        <v>45</v>
      </c>
      <c r="C73" s="69"/>
      <c r="D73" s="69"/>
      <c r="E73" s="69"/>
      <c r="F73" s="69"/>
      <c r="G73" s="69"/>
      <c r="H73" s="69"/>
      <c r="I73" s="69"/>
      <c r="J73" s="69"/>
      <c r="K73" s="69"/>
      <c r="L73" s="69"/>
      <c r="M73" s="69"/>
      <c r="N73" s="69"/>
      <c r="O73" s="67"/>
      <c r="P73" s="67"/>
    </row>
    <row r="74" spans="1:16" ht="15" x14ac:dyDescent="0.3">
      <c r="A74" s="67"/>
      <c r="B74" s="68" t="s">
        <v>46</v>
      </c>
      <c r="C74" s="69"/>
      <c r="D74" s="69"/>
      <c r="E74" s="69"/>
      <c r="F74" s="69"/>
      <c r="G74" s="69"/>
      <c r="H74" s="69"/>
      <c r="I74" s="69"/>
      <c r="J74" s="69"/>
      <c r="K74" s="69"/>
      <c r="L74" s="69"/>
      <c r="M74" s="69"/>
      <c r="N74" s="69"/>
      <c r="O74" s="67"/>
      <c r="P74" s="67"/>
    </row>
    <row r="75" spans="1:16" ht="15" x14ac:dyDescent="0.3">
      <c r="A75" s="67"/>
      <c r="B75" s="68"/>
      <c r="C75" s="69"/>
      <c r="D75" s="69"/>
      <c r="E75" s="69"/>
      <c r="F75" s="69"/>
      <c r="G75" s="69"/>
      <c r="H75" s="69"/>
      <c r="I75" s="69"/>
      <c r="J75" s="69"/>
      <c r="K75" s="69"/>
      <c r="L75" s="69"/>
      <c r="M75" s="69"/>
      <c r="N75" s="69"/>
      <c r="O75" s="67"/>
      <c r="P75" s="67"/>
    </row>
    <row r="76" spans="1:16" ht="15" x14ac:dyDescent="0.3">
      <c r="A76" s="67"/>
      <c r="B76" s="68" t="s">
        <v>50</v>
      </c>
      <c r="C76" s="67"/>
      <c r="D76" s="67"/>
      <c r="E76" s="67"/>
      <c r="F76" s="67"/>
      <c r="G76" s="67"/>
      <c r="H76" s="67"/>
      <c r="I76" s="67"/>
      <c r="J76" s="67"/>
      <c r="K76" s="67"/>
      <c r="L76" s="67"/>
      <c r="M76" s="67"/>
      <c r="N76" s="67"/>
      <c r="O76" s="67"/>
      <c r="P76" s="67"/>
    </row>
    <row r="77" spans="1:16" ht="15" x14ac:dyDescent="0.3">
      <c r="A77" s="67"/>
      <c r="B77" s="68" t="s">
        <v>51</v>
      </c>
      <c r="C77" s="67"/>
      <c r="D77" s="67"/>
      <c r="E77" s="67"/>
      <c r="F77" s="67"/>
      <c r="G77" s="67"/>
      <c r="H77" s="67"/>
      <c r="I77" s="67"/>
      <c r="J77" s="67"/>
      <c r="K77" s="67"/>
      <c r="L77" s="67"/>
      <c r="M77" s="67"/>
      <c r="N77" s="67"/>
      <c r="O77" s="67"/>
      <c r="P77" s="67"/>
    </row>
    <row r="79" spans="1:16" x14ac:dyDescent="0.2">
      <c r="C79" s="12"/>
      <c r="D79" s="12"/>
      <c r="E79" s="12"/>
      <c r="F79" s="12"/>
      <c r="G79" s="12"/>
      <c r="H79" s="12"/>
      <c r="I79" s="12"/>
    </row>
    <row r="81" spans="3:14" x14ac:dyDescent="0.2">
      <c r="C81" s="12"/>
      <c r="D81" s="12"/>
      <c r="E81" s="12"/>
      <c r="F81" s="12"/>
      <c r="G81" s="12"/>
      <c r="H81" s="12"/>
    </row>
    <row r="83" spans="3:14" x14ac:dyDescent="0.2">
      <c r="C83" s="12"/>
      <c r="D83" s="12"/>
      <c r="E83" s="12"/>
      <c r="F83" s="12"/>
      <c r="G83" s="12"/>
      <c r="H83" s="12"/>
      <c r="I83" s="12"/>
      <c r="J83" s="12"/>
      <c r="K83" s="12"/>
      <c r="L83" s="12"/>
      <c r="M83" s="12"/>
      <c r="N83" s="12"/>
    </row>
  </sheetData>
  <mergeCells count="10">
    <mergeCell ref="A56:B56"/>
    <mergeCell ref="A60:B60"/>
    <mergeCell ref="A64:B64"/>
    <mergeCell ref="A67:B67"/>
    <mergeCell ref="B8:Q8"/>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colBreaks count="1" manualBreakCount="1">
    <brk id="16" max="1048575" man="1"/>
  </colBreaks>
  <ignoredErrors>
    <ignoredError sqref="N30 F30 I6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GUADALUPE PEREZ JIMENEZ</cp:lastModifiedBy>
  <cp:lastPrinted>2019-12-24T16:24:39Z</cp:lastPrinted>
  <dcterms:created xsi:type="dcterms:W3CDTF">2010-12-29T18:43:41Z</dcterms:created>
  <dcterms:modified xsi:type="dcterms:W3CDTF">2022-05-24T14:07:29Z</dcterms:modified>
</cp:coreProperties>
</file>