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lejandro\Downloads\"/>
    </mc:Choice>
  </mc:AlternateContent>
  <bookViews>
    <workbookView xWindow="-7590" yWindow="2055" windowWidth="15480" windowHeight="9465" tabRatio="738"/>
  </bookViews>
  <sheets>
    <sheet name="Mov.PortuarioMensual " sheetId="177" r:id="rId1"/>
  </sheets>
  <definedNames>
    <definedName name="_xlnm.Print_Area" localSheetId="0">'Mov.PortuarioMensual '!$A$1:$P$77</definedName>
  </definedNames>
  <calcPr calcId="152511"/>
</workbook>
</file>

<file path=xl/calcChain.xml><?xml version="1.0" encoding="utf-8"?>
<calcChain xmlns="http://schemas.openxmlformats.org/spreadsheetml/2006/main">
  <c r="I37" i="177" l="1"/>
  <c r="N33" i="177"/>
  <c r="N32" i="177"/>
  <c r="N31" i="177" l="1"/>
  <c r="N46" i="177"/>
  <c r="O70" i="177" l="1"/>
  <c r="O69" i="177"/>
  <c r="O68" i="177"/>
  <c r="N67" i="177"/>
  <c r="M67" i="177"/>
  <c r="L67" i="177"/>
  <c r="K67" i="177"/>
  <c r="J67" i="177"/>
  <c r="I67" i="177"/>
  <c r="H67" i="177"/>
  <c r="G67" i="177"/>
  <c r="F67" i="177"/>
  <c r="E67" i="177"/>
  <c r="D67" i="177"/>
  <c r="C67" i="177"/>
  <c r="O65" i="177"/>
  <c r="D64" i="177"/>
  <c r="C64" i="177"/>
  <c r="O64" i="177" s="1"/>
  <c r="O62" i="177"/>
  <c r="O61" i="177"/>
  <c r="N60" i="177"/>
  <c r="M60" i="177"/>
  <c r="L60" i="177"/>
  <c r="K60" i="177"/>
  <c r="J60" i="177"/>
  <c r="I60" i="177"/>
  <c r="H60" i="177"/>
  <c r="G60" i="177"/>
  <c r="F60" i="177"/>
  <c r="E60" i="177"/>
  <c r="D60" i="177"/>
  <c r="C60" i="177"/>
  <c r="O58" i="177"/>
  <c r="O57" i="177"/>
  <c r="N56" i="177"/>
  <c r="M56" i="177"/>
  <c r="L56" i="177"/>
  <c r="K56" i="177"/>
  <c r="J56" i="177"/>
  <c r="I56" i="177"/>
  <c r="H56" i="177"/>
  <c r="G56" i="177"/>
  <c r="F56" i="177"/>
  <c r="E56" i="177"/>
  <c r="D56" i="177"/>
  <c r="C56" i="177"/>
  <c r="O54" i="177"/>
  <c r="O53" i="177"/>
  <c r="O52" i="177"/>
  <c r="O51" i="177"/>
  <c r="N50" i="177"/>
  <c r="M50" i="177"/>
  <c r="L50" i="177"/>
  <c r="K50" i="177"/>
  <c r="J50" i="177"/>
  <c r="I50" i="177"/>
  <c r="H50" i="177"/>
  <c r="G50" i="177"/>
  <c r="F50" i="177"/>
  <c r="E50" i="177"/>
  <c r="D50" i="177"/>
  <c r="C50" i="177"/>
  <c r="O48" i="177"/>
  <c r="O47" i="177"/>
  <c r="O46" i="177"/>
  <c r="O45" i="177"/>
  <c r="O44" i="177"/>
  <c r="O43" i="177"/>
  <c r="O42" i="177"/>
  <c r="O41" i="177"/>
  <c r="O40" i="177"/>
  <c r="N39" i="177"/>
  <c r="M39" i="177"/>
  <c r="L39" i="177"/>
  <c r="K39" i="177"/>
  <c r="J39" i="177"/>
  <c r="I39" i="177"/>
  <c r="H39" i="177"/>
  <c r="G39" i="177"/>
  <c r="F39" i="177"/>
  <c r="E39" i="177"/>
  <c r="D39" i="177"/>
  <c r="C39" i="177"/>
  <c r="O37" i="177"/>
  <c r="O36" i="177"/>
  <c r="O35" i="177"/>
  <c r="O34" i="177"/>
  <c r="M33" i="177"/>
  <c r="I33" i="177"/>
  <c r="H33" i="177"/>
  <c r="M32" i="177"/>
  <c r="L32" i="177"/>
  <c r="K32" i="177"/>
  <c r="J32" i="177"/>
  <c r="I32" i="177"/>
  <c r="H32" i="177"/>
  <c r="G32" i="177"/>
  <c r="F32" i="177"/>
  <c r="E32" i="177"/>
  <c r="D32" i="177"/>
  <c r="C32" i="177"/>
  <c r="M31" i="177"/>
  <c r="L31" i="177"/>
  <c r="K31" i="177"/>
  <c r="K30" i="177" s="1"/>
  <c r="K29" i="177" s="1"/>
  <c r="J31" i="177"/>
  <c r="I31" i="177"/>
  <c r="H31" i="177"/>
  <c r="G31" i="177"/>
  <c r="G30" i="177" s="1"/>
  <c r="G29" i="177" s="1"/>
  <c r="F31" i="177"/>
  <c r="E31" i="177"/>
  <c r="D31" i="177"/>
  <c r="C31" i="177"/>
  <c r="O31" i="177" s="1"/>
  <c r="N30" i="177"/>
  <c r="N29" i="177" s="1"/>
  <c r="M30" i="177"/>
  <c r="J30" i="177"/>
  <c r="I30" i="177"/>
  <c r="I29" i="177" s="1"/>
  <c r="F30" i="177"/>
  <c r="E30" i="177"/>
  <c r="E29" i="177" s="1"/>
  <c r="J29" i="177"/>
  <c r="F29" i="177"/>
  <c r="O26" i="177"/>
  <c r="O25" i="177"/>
  <c r="O24" i="177"/>
  <c r="O23" i="177"/>
  <c r="O22" i="177"/>
  <c r="O21" i="177"/>
  <c r="O20" i="177"/>
  <c r="N19" i="177"/>
  <c r="M19" i="177"/>
  <c r="L19" i="177"/>
  <c r="K19" i="177"/>
  <c r="J19" i="177"/>
  <c r="I19" i="177"/>
  <c r="H19" i="177"/>
  <c r="G19" i="177"/>
  <c r="F19" i="177"/>
  <c r="E19" i="177"/>
  <c r="D19" i="177"/>
  <c r="C19" i="177"/>
  <c r="O17" i="177"/>
  <c r="O16" i="177"/>
  <c r="O15" i="177"/>
  <c r="O14" i="177"/>
  <c r="O13" i="177"/>
  <c r="N12" i="177"/>
  <c r="M12" i="177"/>
  <c r="L12" i="177"/>
  <c r="K12" i="177"/>
  <c r="J12" i="177"/>
  <c r="I12" i="177"/>
  <c r="H12" i="177"/>
  <c r="G12" i="177"/>
  <c r="F12" i="177"/>
  <c r="E12" i="177"/>
  <c r="D12" i="177"/>
  <c r="C12" i="177"/>
  <c r="O19" i="177" l="1"/>
  <c r="M29" i="177"/>
  <c r="O33" i="177"/>
  <c r="O12" i="177"/>
  <c r="O32" i="177"/>
  <c r="O50" i="177"/>
  <c r="O56" i="177"/>
  <c r="O67" i="177"/>
  <c r="D30" i="177"/>
  <c r="D29" i="177" s="1"/>
  <c r="H30" i="177"/>
  <c r="H29" i="177" s="1"/>
  <c r="L30" i="177"/>
  <c r="L29" i="177" s="1"/>
  <c r="O39" i="177"/>
  <c r="O60" i="177"/>
  <c r="C30" i="177"/>
  <c r="C29" i="177" l="1"/>
  <c r="O29" i="177" s="1"/>
  <c r="O30" i="177"/>
</calcChain>
</file>

<file path=xl/sharedStrings.xml><?xml version="1.0" encoding="utf-8"?>
<sst xmlns="http://schemas.openxmlformats.org/spreadsheetml/2006/main" count="79" uniqueCount="57">
  <si>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</si>
  <si>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</si>
  <si>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</si>
  <si>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</si>
  <si>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</si>
  <si>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</si>
  <si>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</si>
  <si>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</si>
  <si>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</si>
  <si>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</si>
  <si>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</si>
  <si>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</si>
  <si>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</si>
  <si>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</si>
  <si>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</si>
  <si>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</si>
  <si>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</si>
  <si>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</si>
  <si>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</si>
  <si>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</si>
  <si>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</si>
  <si>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</si>
  <si>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</si>
  <si>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</si>
  <si>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</si>
  <si>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</si>
  <si>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</si>
  <si>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</si>
  <si>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</si>
  <si>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</si>
  <si>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</si>
  <si>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</si>
  <si>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</si>
  <si>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</si>
  <si>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</si>
  <si>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</si>
  <si>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</si>
  <si>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</si>
  <si>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</si>
  <si>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</si>
  <si>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</si>
  <si>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</si>
  <si>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</si>
  <si>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</si>
  <si>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</si>
  <si>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</si>
  <si>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</si>
  <si>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</si>
  <si>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</si>
  <si>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</si>
  <si>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</si>
  <si>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</si>
  <si>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</si>
  <si>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 xml:space="preserve"> Acumulado Ene- Dic 2017</t>
  </si>
  <si>
    <t>Serie Mensual de Movimiento Portuario 2018</t>
  </si>
  <si>
    <t xml:space="preserve"> Acumulado Ene- Dic 2018</t>
  </si>
  <si>
    <t>Terminal MDA 47 S.A.P.I.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</si>
</sst>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2]* #,##0.00_-;\-[$€-2]* #,##0.00_-;_-[$€-2]* &quot;-&quot;??_-"/>
    <numFmt numFmtId="165" formatCode="0.0"/>
    <numFmt numFmtId="167" formatCode="#,##0.0"/>
  </numFmts>
  <fonts count="19" x14ac:knownFonts="1">
    <font>
      <sz val="10"/>
      <name val="Arial"/>
    </font>
    <font>
      <sz val="11"/>
      <color theme="1"/>
      <name val="Calibri"/>
      <family val="2"/>
      <scheme val="minor"/>
    </font>
    <font>
      <sz val="10"/>
      <name val="Arial"/>
      <family val="2"/>
    </font>
    <font>
      <sz val="10"/>
      <color indexed="54"/>
      <name val="Arial"/>
      <family val="2"/>
    </font>
    <font>
      <sz val="10"/>
      <color indexed="9"/>
      <name val="Arial"/>
      <family val="2"/>
    </font>
    <font>
      <sz val="8"/>
      <color indexed="54"/>
      <name val="Arial"/>
      <family val="2"/>
    </font>
    <font>
      <sz val="10"/>
      <color indexed="62"/>
      <name val="Arial"/>
      <family val="2"/>
    </font>
    <font>
      <sz val="10"/>
      <name val="Arial"/>
      <family val="2"/>
    </font>
    <font>
      <sz val="9"/>
      <name val="Microsoft Sans Serif"/>
      <family val="2"/>
    </font>
    <font>
      <b/>
      <sz val="10"/>
      <name val="Times New Roman"/>
      <family val="1"/>
    </font>
    <font>
      <b/>
      <sz val="8"/>
      <color indexed="54"/>
      <name val="Arial"/>
      <family val="2"/>
    </font>
    <font>
      <b/>
      <sz val="8"/>
      <color theme="1" tint="0.249977111117893"/>
      <name val="Montserrat"/>
    </font>
    <font>
      <sz val="8"/>
      <color theme="1" tint="0.249977111117893"/>
      <name val="Montserrat"/>
    </font>
    <font>
      <b/>
      <sz val="12"/>
      <name val="Montserrat"/>
    </font>
    <font>
      <b/>
      <sz val="8"/>
      <name val="Montserrat"/>
    </font>
    <font>
      <b/>
      <sz val="8"/>
      <color theme="0"/>
      <name val="Montserrat"/>
    </font>
    <font>
      <sz val="8"/>
      <name val="Montserrat"/>
    </font>
    <font>
      <sz val="10"/>
      <name val="Montserrat"/>
    </font>
    <font>
      <b/>
      <sz val="9"/>
      <color theme="0"/>
      <name val="Montserrat"/>
    </font>
  </fonts>
  <fills count="3">
    <fill>
      <patternFill patternType="none"/>
    </fill>
    <fill>
      <patternFill patternType="gray125"/>
    </fill>
    <fill>
      <patternFill patternType="solid">
        <fgColor rgb="FF800000"/>
        <bgColor indexed="64"/>
      </patternFill>
    </fill>
  </fills>
  <borders count="12">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s>
  <cellStyleXfs count="15">
    <xf numFmtId="0" fontId="0" fillId="0" borderId="0"/>
    <xf numFmtId="43" fontId="2" fillId="0" borderId="0" applyFont="0" applyFill="0" applyBorder="0" applyAlignment="0" applyProtection="0"/>
    <xf numFmtId="164"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1" fillId="0" borderId="0"/>
    <xf numFmtId="0" fontId="7" fillId="0" borderId="0"/>
    <xf numFmtId="0" fontId="8" fillId="0" borderId="0"/>
    <xf numFmtId="0" fontId="1" fillId="0" borderId="0"/>
    <xf numFmtId="0" fontId="9" fillId="0" borderId="0"/>
    <xf numFmtId="9" fontId="7"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86">
    <xf numFmtId="0" fontId="0" fillId="0" borderId="0" xfId="0"/>
    <xf numFmtId="9" fontId="5" fillId="0" borderId="0" xfId="14" applyFont="1" applyFill="1"/>
    <xf numFmtId="0" fontId="3" fillId="0" borderId="0" xfId="12" applyFont="1"/>
    <xf numFmtId="0" fontId="3" fillId="0" borderId="0" xfId="12" applyFont="1" applyFill="1"/>
    <xf numFmtId="0" fontId="4" fillId="0" borderId="0" xfId="12" applyFont="1" applyFill="1" applyAlignment="1">
      <alignment horizontal="center" vertical="center"/>
    </xf>
    <xf numFmtId="0" fontId="5" fillId="0" borderId="0" xfId="12" applyFont="1" applyFill="1"/>
    <xf numFmtId="3" fontId="5" fillId="0" borderId="0" xfId="12" applyNumberFormat="1" applyFont="1" applyFill="1"/>
    <xf numFmtId="4" fontId="5" fillId="0" borderId="0" xfId="12" applyNumberFormat="1" applyFont="1" applyFill="1"/>
    <xf numFmtId="165" fontId="5" fillId="0" borderId="0" xfId="12" applyNumberFormat="1" applyFont="1" applyFill="1"/>
    <xf numFmtId="1" fontId="5" fillId="0" borderId="0" xfId="12" applyNumberFormat="1" applyFont="1" applyFill="1"/>
    <xf numFmtId="4" fontId="10" fillId="0" borderId="0" xfId="12" applyNumberFormat="1" applyFont="1" applyFill="1"/>
    <xf numFmtId="167" fontId="5" fillId="0" borderId="0" xfId="12" applyNumberFormat="1" applyFont="1" applyFill="1"/>
    <xf numFmtId="1" fontId="10" fillId="0" borderId="0" xfId="12" applyNumberFormat="1" applyFont="1" applyFill="1"/>
    <xf numFmtId="0" fontId="5" fillId="0" borderId="0" xfId="12" applyFont="1" applyFill="1" applyAlignment="1">
      <alignment horizontal="right"/>
    </xf>
    <xf numFmtId="0" fontId="6" fillId="0" borderId="0" xfId="12" applyFont="1" applyFill="1"/>
    <xf numFmtId="3" fontId="3" fillId="0" borderId="0" xfId="12" applyNumberFormat="1" applyFont="1"/>
    <xf numFmtId="0" fontId="12" fillId="0" borderId="1" xfId="12" applyFont="1" applyBorder="1"/>
    <xf numFmtId="0" fontId="12" fillId="0" borderId="2" xfId="12" applyFont="1" applyBorder="1"/>
    <xf numFmtId="0" fontId="12" fillId="0" borderId="2" xfId="12" applyFont="1" applyBorder="1" applyAlignment="1">
      <alignment horizontal="right"/>
    </xf>
    <xf numFmtId="0" fontId="11" fillId="0" borderId="2" xfId="12" applyFont="1" applyBorder="1" applyAlignment="1">
      <alignment horizontal="right"/>
    </xf>
    <xf numFmtId="0" fontId="12" fillId="0" borderId="2" xfId="12" applyFont="1" applyFill="1" applyBorder="1" applyAlignment="1">
      <alignment horizontal="right"/>
    </xf>
    <xf numFmtId="0" fontId="12" fillId="0" borderId="3" xfId="12" applyFont="1" applyBorder="1" applyAlignment="1">
      <alignment horizontal="right"/>
    </xf>
    <xf numFmtId="0" fontId="15" fillId="2" borderId="11" xfId="12" applyFont="1" applyFill="1" applyBorder="1" applyAlignment="1">
      <alignment horizontal="center" vertical="center" wrapText="1"/>
    </xf>
    <xf numFmtId="3" fontId="14" fillId="0" borderId="2" xfId="12" applyNumberFormat="1" applyFont="1" applyFill="1" applyBorder="1" applyAlignment="1">
      <alignment horizontal="right"/>
    </xf>
    <xf numFmtId="0" fontId="14" fillId="0" borderId="1" xfId="12" applyFont="1" applyBorder="1"/>
    <xf numFmtId="0" fontId="16" fillId="0" borderId="5" xfId="12" applyFont="1" applyBorder="1"/>
    <xf numFmtId="3" fontId="16" fillId="0" borderId="2" xfId="12" applyNumberFormat="1" applyFont="1" applyBorder="1" applyAlignment="1">
      <alignment horizontal="right"/>
    </xf>
    <xf numFmtId="3" fontId="16" fillId="0" borderId="2" xfId="12" applyNumberFormat="1" applyFont="1" applyFill="1" applyBorder="1" applyAlignment="1">
      <alignment horizontal="right"/>
    </xf>
    <xf numFmtId="3" fontId="14" fillId="0" borderId="2" xfId="12" applyNumberFormat="1" applyFont="1" applyBorder="1" applyAlignment="1">
      <alignment horizontal="right"/>
    </xf>
    <xf numFmtId="0" fontId="16" fillId="0" borderId="1" xfId="12" applyFont="1" applyBorder="1"/>
    <xf numFmtId="0" fontId="16" fillId="0" borderId="2" xfId="12" applyFont="1" applyBorder="1" applyAlignment="1">
      <alignment horizontal="right"/>
    </xf>
    <xf numFmtId="0" fontId="16" fillId="0" borderId="5" xfId="12" applyFont="1" applyFill="1" applyBorder="1"/>
    <xf numFmtId="0" fontId="16" fillId="0" borderId="2" xfId="12" applyFont="1" applyBorder="1"/>
    <xf numFmtId="0" fontId="16" fillId="0" borderId="2" xfId="12" applyFont="1" applyFill="1" applyBorder="1" applyAlignment="1">
      <alignment horizontal="right"/>
    </xf>
    <xf numFmtId="4" fontId="16" fillId="0" borderId="2" xfId="12" applyNumberFormat="1" applyFont="1" applyBorder="1" applyAlignment="1">
      <alignment horizontal="right"/>
    </xf>
    <xf numFmtId="0" fontId="14" fillId="0" borderId="2" xfId="12" applyFont="1" applyBorder="1" applyAlignment="1">
      <alignment horizontal="right"/>
    </xf>
    <xf numFmtId="0" fontId="16" fillId="0" borderId="4" xfId="12" applyFont="1" applyBorder="1"/>
    <xf numFmtId="0" fontId="14" fillId="0" borderId="5" xfId="12" applyFont="1" applyBorder="1"/>
    <xf numFmtId="4" fontId="14" fillId="0" borderId="5" xfId="12" applyNumberFormat="1" applyFont="1" applyFill="1" applyBorder="1" applyAlignment="1"/>
    <xf numFmtId="4" fontId="14" fillId="0" borderId="2" xfId="1" applyNumberFormat="1" applyFont="1" applyBorder="1" applyAlignment="1">
      <alignment horizontal="right"/>
    </xf>
    <xf numFmtId="4" fontId="14" fillId="0" borderId="5" xfId="12" applyNumberFormat="1" applyFont="1" applyBorder="1" applyAlignment="1"/>
    <xf numFmtId="4" fontId="16" fillId="0" borderId="5" xfId="12" applyNumberFormat="1" applyFont="1" applyBorder="1" applyAlignment="1"/>
    <xf numFmtId="4" fontId="16" fillId="0" borderId="5" xfId="12" applyNumberFormat="1" applyFont="1" applyFill="1" applyBorder="1" applyAlignment="1"/>
    <xf numFmtId="4" fontId="16" fillId="0" borderId="2" xfId="12" applyNumberFormat="1" applyFont="1" applyFill="1" applyBorder="1" applyAlignment="1"/>
    <xf numFmtId="4" fontId="16" fillId="0" borderId="2" xfId="12" applyNumberFormat="1" applyFont="1" applyBorder="1" applyAlignment="1"/>
    <xf numFmtId="0" fontId="16" fillId="0" borderId="2" xfId="12" applyFont="1" applyFill="1" applyBorder="1"/>
    <xf numFmtId="0" fontId="16" fillId="0" borderId="4" xfId="12" applyFont="1" applyFill="1" applyBorder="1"/>
    <xf numFmtId="0" fontId="14" fillId="0" borderId="5" xfId="12" applyFont="1" applyFill="1" applyBorder="1"/>
    <xf numFmtId="4" fontId="14" fillId="0" borderId="2" xfId="12" applyNumberFormat="1" applyFont="1" applyFill="1" applyBorder="1" applyAlignment="1">
      <alignment horizontal="right"/>
    </xf>
    <xf numFmtId="3" fontId="16" fillId="0" borderId="2" xfId="12" applyNumberFormat="1" applyFont="1" applyFill="1" applyBorder="1" applyAlignment="1"/>
    <xf numFmtId="4" fontId="14" fillId="0" borderId="5" xfId="12" applyNumberFormat="1" applyFont="1" applyFill="1" applyBorder="1" applyAlignment="1">
      <alignment horizontal="right"/>
    </xf>
    <xf numFmtId="3" fontId="14" fillId="0" borderId="5" xfId="12" applyNumberFormat="1" applyFont="1" applyBorder="1" applyAlignment="1">
      <alignment horizontal="right"/>
    </xf>
    <xf numFmtId="3" fontId="14" fillId="0" borderId="5" xfId="12" applyNumberFormat="1" applyFont="1" applyFill="1" applyBorder="1" applyAlignment="1">
      <alignment horizontal="right"/>
    </xf>
    <xf numFmtId="3" fontId="16" fillId="0" borderId="5" xfId="12" applyNumberFormat="1" applyFont="1" applyBorder="1" applyAlignment="1">
      <alignment horizontal="right"/>
    </xf>
    <xf numFmtId="3" fontId="14" fillId="0" borderId="2" xfId="1" applyNumberFormat="1" applyFont="1" applyBorder="1" applyAlignment="1">
      <alignment horizontal="right"/>
    </xf>
    <xf numFmtId="0" fontId="14" fillId="0" borderId="4" xfId="12" applyFont="1" applyBorder="1"/>
    <xf numFmtId="0" fontId="16" fillId="0" borderId="6" xfId="12" applyFont="1" applyBorder="1" applyAlignment="1">
      <alignment horizontal="right"/>
    </xf>
    <xf numFmtId="0" fontId="16" fillId="0" borderId="6" xfId="12" applyFont="1" applyFill="1" applyBorder="1" applyAlignment="1">
      <alignment horizontal="right"/>
    </xf>
    <xf numFmtId="0" fontId="16" fillId="0" borderId="5" xfId="12" applyFont="1" applyBorder="1" applyAlignment="1">
      <alignment horizontal="right"/>
    </xf>
    <xf numFmtId="0" fontId="16" fillId="0" borderId="5" xfId="12" applyFont="1" applyFill="1" applyBorder="1" applyAlignment="1">
      <alignment horizontal="right"/>
    </xf>
    <xf numFmtId="0" fontId="14" fillId="0" borderId="6" xfId="12" applyFont="1" applyBorder="1" applyAlignment="1">
      <alignment horizontal="right"/>
    </xf>
    <xf numFmtId="0" fontId="14" fillId="0" borderId="6" xfId="12" applyFont="1" applyFill="1" applyBorder="1" applyAlignment="1">
      <alignment horizontal="right"/>
    </xf>
    <xf numFmtId="0" fontId="16" fillId="0" borderId="7" xfId="12" applyFont="1" applyBorder="1"/>
    <xf numFmtId="0" fontId="16" fillId="0" borderId="8" xfId="12" applyFont="1" applyBorder="1"/>
    <xf numFmtId="0" fontId="16" fillId="0" borderId="9" xfId="12" applyFont="1" applyBorder="1"/>
    <xf numFmtId="0" fontId="16" fillId="0" borderId="9" xfId="12" applyFont="1" applyBorder="1" applyAlignment="1">
      <alignment horizontal="right"/>
    </xf>
    <xf numFmtId="0" fontId="16" fillId="0" borderId="9" xfId="12" applyFont="1" applyFill="1" applyBorder="1" applyAlignment="1">
      <alignment horizontal="right"/>
    </xf>
    <xf numFmtId="3" fontId="14" fillId="0" borderId="9" xfId="12" applyNumberFormat="1" applyFont="1" applyBorder="1" applyAlignment="1">
      <alignment horizontal="right"/>
    </xf>
    <xf numFmtId="0" fontId="14" fillId="0" borderId="5" xfId="12" applyFont="1" applyBorder="1" applyAlignment="1">
      <alignment horizontal="right"/>
    </xf>
    <xf numFmtId="0" fontId="14" fillId="0" borderId="8" xfId="12" applyFont="1" applyBorder="1"/>
    <xf numFmtId="0" fontId="16" fillId="0" borderId="6" xfId="12" applyFont="1" applyBorder="1"/>
    <xf numFmtId="0" fontId="16" fillId="0" borderId="10" xfId="12" applyFont="1" applyBorder="1"/>
    <xf numFmtId="0" fontId="16" fillId="0" borderId="10" xfId="12" applyFont="1" applyBorder="1" applyAlignment="1">
      <alignment horizontal="right"/>
    </xf>
    <xf numFmtId="0" fontId="16" fillId="0" borderId="10" xfId="12" applyFont="1" applyFill="1" applyBorder="1" applyAlignment="1">
      <alignment horizontal="right"/>
    </xf>
    <xf numFmtId="0" fontId="14" fillId="0" borderId="10" xfId="12" applyFont="1" applyBorder="1" applyAlignment="1">
      <alignment horizontal="right"/>
    </xf>
    <xf numFmtId="0" fontId="17" fillId="0" borderId="0" xfId="12" applyFont="1" applyAlignment="1">
      <alignment wrapText="1"/>
    </xf>
    <xf numFmtId="0" fontId="17" fillId="0" borderId="0" xfId="12" applyFont="1"/>
    <xf numFmtId="0" fontId="16" fillId="0" borderId="0" xfId="12" applyFont="1"/>
    <xf numFmtId="0" fontId="17" fillId="0" borderId="0" xfId="12" applyFont="1" applyFill="1"/>
    <xf numFmtId="17" fontId="18" fillId="2" borderId="11" xfId="12" applyNumberFormat="1" applyFont="1" applyFill="1" applyBorder="1" applyAlignment="1">
      <alignment horizontal="center" vertical="center"/>
    </xf>
    <xf numFmtId="0" fontId="14" fillId="0" borderId="4" xfId="12" applyFont="1" applyBorder="1"/>
    <xf numFmtId="0" fontId="14" fillId="0" borderId="5" xfId="12" applyFont="1" applyBorder="1"/>
    <xf numFmtId="0" fontId="13" fillId="0" borderId="0" xfId="12" applyFont="1" applyAlignment="1">
      <alignment horizontal="center"/>
    </xf>
    <xf numFmtId="0" fontId="18" fillId="2" borderId="11" xfId="12" applyFont="1" applyFill="1" applyBorder="1" applyAlignment="1">
      <alignment horizontal="center" vertical="center"/>
    </xf>
    <xf numFmtId="0" fontId="14" fillId="0" borderId="4" xfId="12" applyFont="1" applyFill="1" applyBorder="1"/>
    <xf numFmtId="0" fontId="14" fillId="0" borderId="5" xfId="12" applyFont="1" applyFill="1" applyBorder="1"/>
  </cellXfs>
  <cellStyles count="15">
    <cellStyle name="Euro" xfId="2"/>
    <cellStyle name="Millares" xfId="1" builtinId="3"/>
    <cellStyle name="Millares 2" xfId="3"/>
    <cellStyle name="Millares 2 2" xfId="1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aje 2" xfId="14"/>
    <cellStyle name="Porcentual 2" xfId="11"/>
  </cellStyles>
  <dxfs count="0"/>
  <tableStyles count="0" defaultTableStyle="TableStyleMedium9" defaultPivotStyle="PivotStyleLight16"/>
  <colors>
    <mruColors>
      <color rgb="FFB38E5D"/>
      <color rgb="FF800000"/>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714375</xdr:colOff>
      <xdr:row>0</xdr:row>
      <xdr:rowOff>85726</xdr:rowOff>
    </xdr:from>
    <xdr:to>
      <xdr:col>12</xdr:col>
      <xdr:colOff>686830</xdr:colOff>
      <xdr:row>6</xdr:row>
      <xdr:rowOff>104776</xdr:rowOff>
    </xdr:to>
    <xdr:pic>
      <xdr:nvPicPr>
        <xdr:cNvPr id="4" name="Imagen 3" descr="C:\Users\Lulú\Documents\Manual de Identidad 2018 - 2024\2\Hoja Membretada SCT 3.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76" r="2176" b="88011"/>
        <a:stretch/>
      </xdr:blipFill>
      <xdr:spPr bwMode="auto">
        <a:xfrm>
          <a:off x="2943225" y="85726"/>
          <a:ext cx="7392430" cy="9906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V83"/>
  <sheetViews>
    <sheetView showGridLines="0" tabSelected="1" view="pageBreakPreview" topLeftCell="A7" zoomScaleNormal="100" zoomScaleSheetLayoutView="100" workbookViewId="0">
      <selection activeCell="N10" sqref="N10"/>
    </sheetView>
  </sheetViews>
  <sheetFormatPr baseColWidth="10" defaultRowHeight="12.75" x14ac:dyDescent="0.2"/>
  <cols>
    <col min="1" max="1" width="1.85546875" style="2" customWidth="1"/>
    <col min="2" max="2" width="35.7109375" style="2" customWidth="1"/>
    <col min="3" max="4" width="10.85546875" style="2" customWidth="1"/>
    <col min="5" max="7" width="11.28515625" style="2" bestFit="1" customWidth="1"/>
    <col min="8" max="8" width="10.85546875" style="2" customWidth="1"/>
    <col min="9" max="9" width="11.42578125" style="2" bestFit="1" customWidth="1"/>
    <col min="10" max="10" width="11.28515625" style="2" customWidth="1"/>
    <col min="11" max="11" width="10.85546875" style="2" customWidth="1"/>
    <col min="12" max="12" width="11.28515625" style="2" bestFit="1" customWidth="1"/>
    <col min="13" max="14" width="10.85546875" style="2" customWidth="1"/>
    <col min="15" max="15" width="12.42578125" style="2" bestFit="1" customWidth="1"/>
    <col min="16" max="16" width="12.140625" style="2" bestFit="1" customWidth="1"/>
    <col min="17" max="17" width="11.42578125" style="3"/>
    <col min="18" max="18" width="11.7109375" style="3" bestFit="1" customWidth="1"/>
    <col min="19" max="19" width="11.42578125" style="3" customWidth="1"/>
    <col min="20" max="20" width="15.140625" style="3" bestFit="1" customWidth="1"/>
    <col min="21" max="16384" width="11.42578125" style="3"/>
  </cols>
  <sheetData>
    <row r="8" spans="1:21" ht="18.75" x14ac:dyDescent="0.35">
      <c r="B8" s="82" t="s">
        <v>54</v>
      </c>
      <c r="C8" s="82"/>
      <c r="D8" s="82"/>
      <c r="E8" s="82"/>
      <c r="F8" s="82"/>
      <c r="G8" s="82"/>
      <c r="H8" s="82"/>
      <c r="I8" s="82"/>
      <c r="J8" s="82"/>
      <c r="K8" s="82"/>
      <c r="L8" s="82"/>
      <c r="M8" s="82"/>
      <c r="N8" s="82"/>
      <c r="O8" s="82"/>
      <c r="P8" s="82"/>
      <c r="Q8" s="82"/>
    </row>
    <row r="9" spans="1:21" ht="13.5" thickBot="1" x14ac:dyDescent="0.25"/>
    <row r="10" spans="1:21" s="4" customFormat="1" ht="26.25" thickBot="1" x14ac:dyDescent="0.25">
      <c r="A10" s="83" t="s">
        <v>0</v>
      </c>
      <c r="B10" s="83"/>
      <c r="C10" s="79">
        <v>43101</v>
      </c>
      <c r="D10" s="79">
        <v>43132</v>
      </c>
      <c r="E10" s="79">
        <v>43160</v>
      </c>
      <c r="F10" s="79">
        <v>43191</v>
      </c>
      <c r="G10" s="79">
        <v>43221</v>
      </c>
      <c r="H10" s="79">
        <v>43252</v>
      </c>
      <c r="I10" s="79">
        <v>43282</v>
      </c>
      <c r="J10" s="79">
        <v>43313</v>
      </c>
      <c r="K10" s="79">
        <v>43344</v>
      </c>
      <c r="L10" s="79">
        <v>43374</v>
      </c>
      <c r="M10" s="79">
        <v>43405</v>
      </c>
      <c r="N10" s="79">
        <v>43435</v>
      </c>
      <c r="O10" s="22" t="s">
        <v>55</v>
      </c>
      <c r="P10" s="22" t="s">
        <v>53</v>
      </c>
    </row>
    <row r="11" spans="1:21" s="5" customFormat="1" x14ac:dyDescent="0.25">
      <c r="A11" s="16" t="s">
        <v>1</v>
      </c>
      <c r="B11" s="17" t="s">
        <v>1</v>
      </c>
      <c r="C11" s="18" t="s">
        <v>1</v>
      </c>
      <c r="D11" s="18" t="s">
        <v>1</v>
      </c>
      <c r="E11" s="19"/>
      <c r="F11" s="20"/>
      <c r="G11" s="20"/>
      <c r="H11" s="20"/>
      <c r="I11" s="20"/>
      <c r="J11" s="20"/>
      <c r="K11" s="20"/>
      <c r="L11" s="18"/>
      <c r="M11" s="18"/>
      <c r="N11" s="18"/>
      <c r="O11" s="18" t="s">
        <v>1</v>
      </c>
      <c r="P11" s="21" t="s">
        <v>1</v>
      </c>
      <c r="R11" s="6"/>
    </row>
    <row r="12" spans="1:21" s="5" customFormat="1" x14ac:dyDescent="0.25">
      <c r="A12" s="84" t="s">
        <v>2</v>
      </c>
      <c r="B12" s="85"/>
      <c r="C12" s="23">
        <f>SUM(C13:C17)</f>
        <v>480</v>
      </c>
      <c r="D12" s="23">
        <f t="shared" ref="D12:N12" si="0">SUM(D13:D17)</f>
        <v>509</v>
      </c>
      <c r="E12" s="23">
        <f t="shared" si="0"/>
        <v>560</v>
      </c>
      <c r="F12" s="23">
        <f t="shared" si="0"/>
        <v>522</v>
      </c>
      <c r="G12" s="23">
        <f t="shared" si="0"/>
        <v>599</v>
      </c>
      <c r="H12" s="23">
        <f t="shared" si="0"/>
        <v>620</v>
      </c>
      <c r="I12" s="23">
        <f t="shared" si="0"/>
        <v>634</v>
      </c>
      <c r="J12" s="23">
        <f t="shared" si="0"/>
        <v>622</v>
      </c>
      <c r="K12" s="23">
        <f t="shared" si="0"/>
        <v>660</v>
      </c>
      <c r="L12" s="23">
        <f>SUM(L13:L17)</f>
        <v>630</v>
      </c>
      <c r="M12" s="23">
        <f t="shared" si="0"/>
        <v>619</v>
      </c>
      <c r="N12" s="23">
        <f t="shared" si="0"/>
        <v>664</v>
      </c>
      <c r="O12" s="23">
        <f t="shared" ref="O12:O17" si="1">SUM(C12:N12)</f>
        <v>7119</v>
      </c>
      <c r="P12" s="23">
        <v>8656</v>
      </c>
    </row>
    <row r="13" spans="1:21" s="5" customFormat="1" x14ac:dyDescent="0.25">
      <c r="A13" s="24"/>
      <c r="B13" s="25" t="s">
        <v>6</v>
      </c>
      <c r="C13" s="26">
        <v>24</v>
      </c>
      <c r="D13" s="27">
        <v>30</v>
      </c>
      <c r="E13" s="27">
        <v>25</v>
      </c>
      <c r="F13" s="27">
        <v>29</v>
      </c>
      <c r="G13" s="27">
        <v>27</v>
      </c>
      <c r="H13" s="27">
        <v>30</v>
      </c>
      <c r="I13" s="27">
        <v>30</v>
      </c>
      <c r="J13" s="27">
        <v>28</v>
      </c>
      <c r="K13" s="27">
        <v>30</v>
      </c>
      <c r="L13" s="27">
        <v>24</v>
      </c>
      <c r="M13" s="27">
        <v>22</v>
      </c>
      <c r="N13" s="27">
        <v>23</v>
      </c>
      <c r="O13" s="28">
        <f t="shared" si="1"/>
        <v>322</v>
      </c>
      <c r="P13" s="28">
        <v>304</v>
      </c>
      <c r="S13" s="1"/>
      <c r="U13" s="1"/>
    </row>
    <row r="14" spans="1:21" s="5" customFormat="1" x14ac:dyDescent="0.25">
      <c r="A14" s="29"/>
      <c r="B14" s="25" t="s">
        <v>47</v>
      </c>
      <c r="C14" s="27">
        <v>379</v>
      </c>
      <c r="D14" s="27">
        <v>391</v>
      </c>
      <c r="E14" s="27">
        <v>444</v>
      </c>
      <c r="F14" s="27">
        <v>424</v>
      </c>
      <c r="G14" s="27">
        <v>478</v>
      </c>
      <c r="H14" s="27">
        <v>539</v>
      </c>
      <c r="I14" s="27">
        <v>546</v>
      </c>
      <c r="J14" s="27">
        <v>538</v>
      </c>
      <c r="K14" s="27">
        <v>542</v>
      </c>
      <c r="L14" s="27">
        <v>557</v>
      </c>
      <c r="M14" s="27">
        <v>534</v>
      </c>
      <c r="N14" s="27">
        <v>563</v>
      </c>
      <c r="O14" s="28">
        <f t="shared" si="1"/>
        <v>5935</v>
      </c>
      <c r="P14" s="28">
        <v>5933</v>
      </c>
      <c r="S14" s="1"/>
      <c r="U14" s="1"/>
    </row>
    <row r="15" spans="1:21" s="5" customFormat="1" x14ac:dyDescent="0.25">
      <c r="A15" s="29"/>
      <c r="B15" s="25" t="s">
        <v>4</v>
      </c>
      <c r="C15" s="26">
        <v>29</v>
      </c>
      <c r="D15" s="27">
        <v>33</v>
      </c>
      <c r="E15" s="27">
        <v>25</v>
      </c>
      <c r="F15" s="27">
        <v>17</v>
      </c>
      <c r="G15" s="27">
        <v>18</v>
      </c>
      <c r="H15" s="27">
        <v>6</v>
      </c>
      <c r="I15" s="27">
        <v>7</v>
      </c>
      <c r="J15" s="27">
        <v>13</v>
      </c>
      <c r="K15" s="27">
        <v>53</v>
      </c>
      <c r="L15" s="27">
        <v>20</v>
      </c>
      <c r="M15" s="27">
        <v>19</v>
      </c>
      <c r="N15" s="27">
        <v>41</v>
      </c>
      <c r="O15" s="28">
        <f t="shared" si="1"/>
        <v>281</v>
      </c>
      <c r="P15" s="28">
        <v>570</v>
      </c>
      <c r="S15" s="1"/>
      <c r="U15" s="1"/>
    </row>
    <row r="16" spans="1:21" s="5" customFormat="1" x14ac:dyDescent="0.25">
      <c r="A16" s="29"/>
      <c r="B16" s="25" t="s">
        <v>5</v>
      </c>
      <c r="C16" s="26">
        <v>47</v>
      </c>
      <c r="D16" s="26">
        <v>54</v>
      </c>
      <c r="E16" s="26">
        <v>64</v>
      </c>
      <c r="F16" s="27">
        <v>46</v>
      </c>
      <c r="G16" s="27">
        <v>70</v>
      </c>
      <c r="H16" s="27">
        <v>32</v>
      </c>
      <c r="I16" s="27">
        <v>40</v>
      </c>
      <c r="J16" s="27">
        <v>33</v>
      </c>
      <c r="K16" s="27">
        <v>27</v>
      </c>
      <c r="L16" s="27">
        <v>18</v>
      </c>
      <c r="M16" s="27">
        <v>34</v>
      </c>
      <c r="N16" s="27">
        <v>26</v>
      </c>
      <c r="O16" s="28">
        <f t="shared" si="1"/>
        <v>491</v>
      </c>
      <c r="P16" s="28">
        <v>1695</v>
      </c>
      <c r="Q16" s="6"/>
      <c r="S16" s="1"/>
      <c r="T16" s="1"/>
      <c r="U16" s="1"/>
    </row>
    <row r="17" spans="1:20" s="5" customFormat="1" x14ac:dyDescent="0.25">
      <c r="A17" s="29"/>
      <c r="B17" s="25" t="s">
        <v>56</v>
      </c>
      <c r="C17" s="26">
        <v>1</v>
      </c>
      <c r="D17" s="27">
        <v>1</v>
      </c>
      <c r="E17" s="27">
        <v>2</v>
      </c>
      <c r="F17" s="27">
        <v>6</v>
      </c>
      <c r="G17" s="27">
        <v>6</v>
      </c>
      <c r="H17" s="26">
        <v>13</v>
      </c>
      <c r="I17" s="27">
        <v>11</v>
      </c>
      <c r="J17" s="27">
        <v>10</v>
      </c>
      <c r="K17" s="27">
        <v>8</v>
      </c>
      <c r="L17" s="27">
        <v>11</v>
      </c>
      <c r="M17" s="27">
        <v>10</v>
      </c>
      <c r="N17" s="27">
        <v>11</v>
      </c>
      <c r="O17" s="28">
        <f t="shared" si="1"/>
        <v>90</v>
      </c>
      <c r="P17" s="28">
        <v>154</v>
      </c>
      <c r="Q17" s="6"/>
      <c r="S17" s="1"/>
      <c r="T17" s="1"/>
    </row>
    <row r="18" spans="1:20" s="5" customFormat="1" x14ac:dyDescent="0.25">
      <c r="A18" s="29"/>
      <c r="B18" s="25"/>
      <c r="C18" s="26"/>
      <c r="D18" s="26"/>
      <c r="E18" s="26"/>
      <c r="F18" s="26"/>
      <c r="G18" s="26"/>
      <c r="H18" s="26"/>
      <c r="I18" s="27"/>
      <c r="J18" s="27"/>
      <c r="K18" s="26"/>
      <c r="L18" s="27"/>
      <c r="M18" s="27"/>
      <c r="N18" s="27"/>
      <c r="O18" s="28"/>
      <c r="P18" s="30"/>
      <c r="Q18" s="6"/>
      <c r="R18" s="6"/>
    </row>
    <row r="19" spans="1:20" s="5" customFormat="1" x14ac:dyDescent="0.25">
      <c r="A19" s="80" t="s">
        <v>7</v>
      </c>
      <c r="B19" s="81"/>
      <c r="C19" s="28">
        <f t="shared" ref="C19:N19" si="2">SUM(C20:C26)</f>
        <v>511</v>
      </c>
      <c r="D19" s="28">
        <f t="shared" si="2"/>
        <v>518</v>
      </c>
      <c r="E19" s="28">
        <f t="shared" si="2"/>
        <v>582</v>
      </c>
      <c r="F19" s="23">
        <f t="shared" si="2"/>
        <v>531</v>
      </c>
      <c r="G19" s="23">
        <f t="shared" si="2"/>
        <v>618</v>
      </c>
      <c r="H19" s="28">
        <f t="shared" si="2"/>
        <v>635</v>
      </c>
      <c r="I19" s="23">
        <f t="shared" si="2"/>
        <v>652</v>
      </c>
      <c r="J19" s="23">
        <f t="shared" si="2"/>
        <v>626</v>
      </c>
      <c r="K19" s="28">
        <f t="shared" si="2"/>
        <v>672</v>
      </c>
      <c r="L19" s="23">
        <f t="shared" si="2"/>
        <v>639</v>
      </c>
      <c r="M19" s="23">
        <f t="shared" si="2"/>
        <v>651</v>
      </c>
      <c r="N19" s="23">
        <f t="shared" si="2"/>
        <v>683</v>
      </c>
      <c r="O19" s="28">
        <f t="shared" ref="O19:O26" si="3">SUM(C19:N19)</f>
        <v>7318</v>
      </c>
      <c r="P19" s="28">
        <v>8885</v>
      </c>
    </row>
    <row r="20" spans="1:20" s="5" customFormat="1" x14ac:dyDescent="0.25">
      <c r="A20" s="29"/>
      <c r="B20" s="25" t="s">
        <v>8</v>
      </c>
      <c r="C20" s="26">
        <v>29</v>
      </c>
      <c r="D20" s="26">
        <v>33</v>
      </c>
      <c r="E20" s="27">
        <v>25</v>
      </c>
      <c r="F20" s="27">
        <v>17</v>
      </c>
      <c r="G20" s="27">
        <v>18</v>
      </c>
      <c r="H20" s="26">
        <v>6</v>
      </c>
      <c r="I20" s="27">
        <v>7</v>
      </c>
      <c r="J20" s="27">
        <v>13</v>
      </c>
      <c r="K20" s="26">
        <v>53</v>
      </c>
      <c r="L20" s="27">
        <v>20</v>
      </c>
      <c r="M20" s="27">
        <v>19</v>
      </c>
      <c r="N20" s="27">
        <v>41</v>
      </c>
      <c r="O20" s="28">
        <f t="shared" si="3"/>
        <v>281</v>
      </c>
      <c r="P20" s="28">
        <v>570</v>
      </c>
    </row>
    <row r="21" spans="1:20" s="5" customFormat="1" x14ac:dyDescent="0.25">
      <c r="A21" s="29"/>
      <c r="B21" s="25" t="s">
        <v>9</v>
      </c>
      <c r="C21" s="26">
        <v>69</v>
      </c>
      <c r="D21" s="26">
        <v>59</v>
      </c>
      <c r="E21" s="27">
        <v>77</v>
      </c>
      <c r="F21" s="27">
        <v>50</v>
      </c>
      <c r="G21" s="27">
        <v>80</v>
      </c>
      <c r="H21" s="26">
        <v>40</v>
      </c>
      <c r="I21" s="27">
        <v>48</v>
      </c>
      <c r="J21" s="27">
        <v>34</v>
      </c>
      <c r="K21" s="26">
        <v>34</v>
      </c>
      <c r="L21" s="27">
        <v>23</v>
      </c>
      <c r="M21" s="27">
        <v>52</v>
      </c>
      <c r="N21" s="27">
        <v>39</v>
      </c>
      <c r="O21" s="28">
        <f t="shared" si="3"/>
        <v>605</v>
      </c>
      <c r="P21" s="28">
        <v>1843</v>
      </c>
    </row>
    <row r="22" spans="1:20" s="5" customFormat="1" x14ac:dyDescent="0.25">
      <c r="A22" s="29"/>
      <c r="B22" s="25" t="s">
        <v>3</v>
      </c>
      <c r="C22" s="26">
        <v>385</v>
      </c>
      <c r="D22" s="26">
        <v>387</v>
      </c>
      <c r="E22" s="26">
        <v>448</v>
      </c>
      <c r="F22" s="27">
        <v>423</v>
      </c>
      <c r="G22" s="27">
        <v>476</v>
      </c>
      <c r="H22" s="26">
        <v>535</v>
      </c>
      <c r="I22" s="27">
        <v>547</v>
      </c>
      <c r="J22" s="27">
        <v>534</v>
      </c>
      <c r="K22" s="26">
        <v>540</v>
      </c>
      <c r="L22" s="27">
        <v>553</v>
      </c>
      <c r="M22" s="27">
        <v>542</v>
      </c>
      <c r="N22" s="27">
        <v>565</v>
      </c>
      <c r="O22" s="28">
        <f t="shared" si="3"/>
        <v>5935</v>
      </c>
      <c r="P22" s="28">
        <v>5947</v>
      </c>
    </row>
    <row r="23" spans="1:20" s="5" customFormat="1" x14ac:dyDescent="0.25">
      <c r="A23" s="29"/>
      <c r="B23" s="31" t="s">
        <v>10</v>
      </c>
      <c r="C23" s="26">
        <v>3</v>
      </c>
      <c r="D23" s="26">
        <v>8</v>
      </c>
      <c r="E23" s="26">
        <v>4</v>
      </c>
      <c r="F23" s="27">
        <v>6</v>
      </c>
      <c r="G23" s="27">
        <v>8</v>
      </c>
      <c r="H23" s="26">
        <v>7</v>
      </c>
      <c r="I23" s="27">
        <v>7</v>
      </c>
      <c r="J23" s="27">
        <v>6</v>
      </c>
      <c r="K23" s="26">
        <v>6</v>
      </c>
      <c r="L23" s="27">
        <v>7</v>
      </c>
      <c r="M23" s="27">
        <v>5</v>
      </c>
      <c r="N23" s="27">
        <v>4</v>
      </c>
      <c r="O23" s="28">
        <f t="shared" si="3"/>
        <v>71</v>
      </c>
      <c r="P23" s="28">
        <v>53</v>
      </c>
    </row>
    <row r="24" spans="1:20" s="5" customFormat="1" x14ac:dyDescent="0.25">
      <c r="A24" s="29"/>
      <c r="B24" s="25" t="s">
        <v>6</v>
      </c>
      <c r="C24" s="26">
        <v>24</v>
      </c>
      <c r="D24" s="26">
        <v>30</v>
      </c>
      <c r="E24" s="26">
        <v>25</v>
      </c>
      <c r="F24" s="27">
        <v>29</v>
      </c>
      <c r="G24" s="27">
        <v>27</v>
      </c>
      <c r="H24" s="26">
        <v>30</v>
      </c>
      <c r="I24" s="27">
        <v>30</v>
      </c>
      <c r="J24" s="27">
        <v>28</v>
      </c>
      <c r="K24" s="26">
        <v>30</v>
      </c>
      <c r="L24" s="27">
        <v>24</v>
      </c>
      <c r="M24" s="27">
        <v>22</v>
      </c>
      <c r="N24" s="27">
        <v>23</v>
      </c>
      <c r="O24" s="28">
        <f t="shared" si="3"/>
        <v>322</v>
      </c>
      <c r="P24" s="28">
        <v>304</v>
      </c>
    </row>
    <row r="25" spans="1:20" s="5" customFormat="1" x14ac:dyDescent="0.25">
      <c r="A25" s="29"/>
      <c r="B25" s="25" t="s">
        <v>56</v>
      </c>
      <c r="C25" s="26">
        <v>1</v>
      </c>
      <c r="D25" s="26">
        <v>1</v>
      </c>
      <c r="E25" s="26">
        <v>3</v>
      </c>
      <c r="F25" s="27">
        <v>6</v>
      </c>
      <c r="G25" s="27">
        <v>9</v>
      </c>
      <c r="H25" s="26">
        <v>16</v>
      </c>
      <c r="I25" s="27">
        <v>13</v>
      </c>
      <c r="J25" s="27">
        <v>10</v>
      </c>
      <c r="K25" s="26">
        <v>9</v>
      </c>
      <c r="L25" s="27">
        <v>12</v>
      </c>
      <c r="M25" s="27">
        <v>11</v>
      </c>
      <c r="N25" s="27">
        <v>11</v>
      </c>
      <c r="O25" s="28">
        <f t="shared" si="3"/>
        <v>102</v>
      </c>
      <c r="P25" s="28">
        <v>168</v>
      </c>
    </row>
    <row r="26" spans="1:20" s="5" customFormat="1" x14ac:dyDescent="0.25">
      <c r="A26" s="29"/>
      <c r="B26" s="31" t="s">
        <v>11</v>
      </c>
      <c r="C26" s="26">
        <v>0</v>
      </c>
      <c r="D26" s="26">
        <v>0</v>
      </c>
      <c r="E26" s="26">
        <v>0</v>
      </c>
      <c r="F26" s="27">
        <v>0</v>
      </c>
      <c r="G26" s="27">
        <v>0</v>
      </c>
      <c r="H26" s="26">
        <v>1</v>
      </c>
      <c r="I26" s="27">
        <v>0</v>
      </c>
      <c r="J26" s="27">
        <v>1</v>
      </c>
      <c r="K26" s="26">
        <v>0</v>
      </c>
      <c r="L26" s="27">
        <v>0</v>
      </c>
      <c r="M26" s="27">
        <v>0</v>
      </c>
      <c r="N26" s="27">
        <v>0</v>
      </c>
      <c r="O26" s="28">
        <f t="shared" si="3"/>
        <v>2</v>
      </c>
      <c r="P26" s="28">
        <v>0</v>
      </c>
    </row>
    <row r="27" spans="1:20" s="5" customFormat="1" x14ac:dyDescent="0.25">
      <c r="A27" s="29"/>
      <c r="B27" s="32"/>
      <c r="C27" s="30"/>
      <c r="D27" s="30"/>
      <c r="E27" s="30"/>
      <c r="F27" s="33"/>
      <c r="G27" s="33"/>
      <c r="H27" s="34"/>
      <c r="I27" s="33"/>
      <c r="J27" s="33"/>
      <c r="K27" s="30"/>
      <c r="L27" s="33"/>
      <c r="M27" s="33"/>
      <c r="N27" s="33"/>
      <c r="O27" s="30"/>
      <c r="P27" s="30"/>
    </row>
    <row r="28" spans="1:20" s="5" customFormat="1" x14ac:dyDescent="0.25">
      <c r="A28" s="80" t="s">
        <v>12</v>
      </c>
      <c r="B28" s="81"/>
      <c r="C28" s="30"/>
      <c r="D28" s="30"/>
      <c r="E28" s="30"/>
      <c r="F28" s="33"/>
      <c r="G28" s="33"/>
      <c r="H28" s="30"/>
      <c r="I28" s="33"/>
      <c r="J28" s="33"/>
      <c r="K28" s="30"/>
      <c r="L28" s="33"/>
      <c r="M28" s="33"/>
      <c r="N28" s="33"/>
      <c r="O28" s="35"/>
      <c r="P28" s="35"/>
      <c r="R28" s="7"/>
      <c r="S28" s="7"/>
      <c r="T28" s="8"/>
    </row>
    <row r="29" spans="1:20" s="5" customFormat="1" x14ac:dyDescent="0.25">
      <c r="A29" s="36"/>
      <c r="B29" s="37" t="s">
        <v>13</v>
      </c>
      <c r="C29" s="38">
        <f t="shared" ref="C29:L29" si="4">SUM(C30+C33+C34+C35+C36+C37)</f>
        <v>2456214.2949999999</v>
      </c>
      <c r="D29" s="38">
        <f t="shared" si="4"/>
        <v>3177158.1</v>
      </c>
      <c r="E29" s="38">
        <f t="shared" si="4"/>
        <v>2634624.9699999997</v>
      </c>
      <c r="F29" s="38">
        <f t="shared" si="4"/>
        <v>3356507.7769999998</v>
      </c>
      <c r="G29" s="38">
        <f t="shared" si="4"/>
        <v>2783485.801</v>
      </c>
      <c r="H29" s="38">
        <f t="shared" si="4"/>
        <v>2760778.0659999996</v>
      </c>
      <c r="I29" s="38">
        <f t="shared" si="4"/>
        <v>2954473.2889999999</v>
      </c>
      <c r="J29" s="38">
        <f t="shared" si="4"/>
        <v>2864934.6209999998</v>
      </c>
      <c r="K29" s="38">
        <f t="shared" si="4"/>
        <v>2951083.409</v>
      </c>
      <c r="L29" s="38">
        <f t="shared" si="4"/>
        <v>2664608.3569999998</v>
      </c>
      <c r="M29" s="38">
        <f>SUM(M30+M33+M34+M35+M36+M37)</f>
        <v>2503851.6519999998</v>
      </c>
      <c r="N29" s="38">
        <f>SUM(N30+N33+N34+N35+N36+N37)</f>
        <v>2978321.4280000003</v>
      </c>
      <c r="O29" s="39">
        <f t="shared" ref="O29:O37" si="5">SUM(C29:N29)</f>
        <v>34086041.765000001</v>
      </c>
      <c r="P29" s="39">
        <v>34119243.674999997</v>
      </c>
      <c r="R29" s="7"/>
    </row>
    <row r="30" spans="1:20" s="5" customFormat="1" x14ac:dyDescent="0.25">
      <c r="A30" s="29"/>
      <c r="B30" s="25" t="s">
        <v>14</v>
      </c>
      <c r="C30" s="40">
        <f t="shared" ref="C30:N30" si="6">SUM(C31:C32)</f>
        <v>2283040.3650000002</v>
      </c>
      <c r="D30" s="40">
        <f t="shared" si="6"/>
        <v>2878261.2760000001</v>
      </c>
      <c r="E30" s="40">
        <f t="shared" si="6"/>
        <v>2427239.48</v>
      </c>
      <c r="F30" s="38">
        <f t="shared" si="6"/>
        <v>3165441.372</v>
      </c>
      <c r="G30" s="38">
        <f t="shared" si="6"/>
        <v>2565262.9109999998</v>
      </c>
      <c r="H30" s="40">
        <f t="shared" si="6"/>
        <v>2360692.3149999999</v>
      </c>
      <c r="I30" s="38">
        <f t="shared" si="6"/>
        <v>2657411.1749999998</v>
      </c>
      <c r="J30" s="38">
        <f t="shared" si="6"/>
        <v>2622343.4699999997</v>
      </c>
      <c r="K30" s="40">
        <f t="shared" si="6"/>
        <v>2591397.1910000001</v>
      </c>
      <c r="L30" s="38">
        <f t="shared" si="6"/>
        <v>2396195.2289999998</v>
      </c>
      <c r="M30" s="38">
        <f t="shared" si="6"/>
        <v>2208609.9509999999</v>
      </c>
      <c r="N30" s="38">
        <f t="shared" si="6"/>
        <v>2587279.9040000001</v>
      </c>
      <c r="O30" s="39">
        <f t="shared" si="5"/>
        <v>30743174.638999999</v>
      </c>
      <c r="P30" s="39">
        <v>29975150.820999999</v>
      </c>
    </row>
    <row r="31" spans="1:20" s="5" customFormat="1" x14ac:dyDescent="0.25">
      <c r="A31" s="29"/>
      <c r="B31" s="25" t="s">
        <v>15</v>
      </c>
      <c r="C31" s="41">
        <f>2053.225</f>
        <v>2053.2249999999999</v>
      </c>
      <c r="D31" s="42">
        <f>10186.836</f>
        <v>10186.835999999999</v>
      </c>
      <c r="E31" s="41">
        <f>0</f>
        <v>0</v>
      </c>
      <c r="F31" s="43">
        <f>4103.912</f>
        <v>4103.9120000000003</v>
      </c>
      <c r="G31" s="42">
        <f>4561.161</f>
        <v>4561.1610000000001</v>
      </c>
      <c r="H31" s="43">
        <f>8165.425</f>
        <v>8165.4250000000002</v>
      </c>
      <c r="I31" s="43">
        <f>6727.815</f>
        <v>6727.8149999999996</v>
      </c>
      <c r="J31" s="43">
        <f>31+2845+6644.989+12421.858</f>
        <v>21942.847000000002</v>
      </c>
      <c r="K31" s="44">
        <f>6969.67+10919.538+18287.833</f>
        <v>36177.040999999997</v>
      </c>
      <c r="L31" s="43">
        <f>979.519</f>
        <v>979.51900000000001</v>
      </c>
      <c r="M31" s="43">
        <f>7121.171+574.97</f>
        <v>7696.1410000000005</v>
      </c>
      <c r="N31" s="43">
        <f>6938.944+599.56</f>
        <v>7538.5040000000008</v>
      </c>
      <c r="O31" s="39">
        <f t="shared" si="5"/>
        <v>110132.42599999999</v>
      </c>
      <c r="P31" s="39">
        <v>76765.751000000004</v>
      </c>
      <c r="R31" s="7"/>
      <c r="S31" s="7"/>
    </row>
    <row r="32" spans="1:20" s="5" customFormat="1" x14ac:dyDescent="0.25">
      <c r="A32" s="29"/>
      <c r="B32" s="25" t="s">
        <v>16</v>
      </c>
      <c r="C32" s="44">
        <f>2280987.14</f>
        <v>2280987.14</v>
      </c>
      <c r="D32" s="44">
        <f>2868074.44</f>
        <v>2868074.44</v>
      </c>
      <c r="E32" s="42">
        <f>727.26+2426512.22</f>
        <v>2427239.48</v>
      </c>
      <c r="F32" s="42">
        <f>3161337.46</f>
        <v>3161337.46</v>
      </c>
      <c r="G32" s="42">
        <f>2560701.75</f>
        <v>2560701.75</v>
      </c>
      <c r="H32" s="43">
        <f>1573.56+2350953.33</f>
        <v>2352526.89</v>
      </c>
      <c r="I32" s="43">
        <f>1117.33+2649566.03</f>
        <v>2650683.36</v>
      </c>
      <c r="J32" s="43">
        <f>977.573+5364+2594059.05</f>
        <v>2600400.6229999997</v>
      </c>
      <c r="K32" s="43">
        <f>2555220.15</f>
        <v>2555220.15</v>
      </c>
      <c r="L32" s="43">
        <f>2395215.71</f>
        <v>2395215.71</v>
      </c>
      <c r="M32" s="43">
        <f>2200913.81</f>
        <v>2200913.81</v>
      </c>
      <c r="N32" s="43">
        <f>133.3+2579608.1</f>
        <v>2579741.4</v>
      </c>
      <c r="O32" s="39">
        <f t="shared" si="5"/>
        <v>30633042.212999996</v>
      </c>
      <c r="P32" s="39">
        <v>29898385.069999997</v>
      </c>
    </row>
    <row r="33" spans="1:22" s="5" customFormat="1" x14ac:dyDescent="0.25">
      <c r="A33" s="29"/>
      <c r="B33" s="31" t="s">
        <v>52</v>
      </c>
      <c r="C33" s="44">
        <v>0</v>
      </c>
      <c r="D33" s="44">
        <v>79596.19</v>
      </c>
      <c r="E33" s="44">
        <v>0</v>
      </c>
      <c r="F33" s="44">
        <v>0</v>
      </c>
      <c r="G33" s="44">
        <v>0</v>
      </c>
      <c r="H33" s="44">
        <f>194432.86</f>
        <v>194432.86</v>
      </c>
      <c r="I33" s="43">
        <f>82866.67</f>
        <v>82866.67</v>
      </c>
      <c r="J33" s="43">
        <v>0</v>
      </c>
      <c r="K33" s="43">
        <v>86558.1</v>
      </c>
      <c r="L33" s="43">
        <v>0</v>
      </c>
      <c r="M33" s="43">
        <f>85116.19</f>
        <v>85116.19</v>
      </c>
      <c r="N33" s="43">
        <f>79993.49</f>
        <v>79993.490000000005</v>
      </c>
      <c r="O33" s="39">
        <f t="shared" si="5"/>
        <v>608563.5</v>
      </c>
      <c r="P33" s="39">
        <v>1656409.68</v>
      </c>
      <c r="R33" s="7"/>
      <c r="S33" s="9"/>
    </row>
    <row r="34" spans="1:22" s="5" customFormat="1" x14ac:dyDescent="0.25">
      <c r="A34" s="29"/>
      <c r="B34" s="25" t="s">
        <v>48</v>
      </c>
      <c r="C34" s="42">
        <v>151988</v>
      </c>
      <c r="D34" s="42">
        <v>173385</v>
      </c>
      <c r="E34" s="42">
        <v>179252</v>
      </c>
      <c r="F34" s="43">
        <v>160867</v>
      </c>
      <c r="G34" s="43">
        <v>176325</v>
      </c>
      <c r="H34" s="43">
        <v>171605</v>
      </c>
      <c r="I34" s="43">
        <v>177805</v>
      </c>
      <c r="J34" s="43">
        <v>210138</v>
      </c>
      <c r="K34" s="43">
        <v>238701</v>
      </c>
      <c r="L34" s="43">
        <v>231641</v>
      </c>
      <c r="M34" s="43">
        <v>174486</v>
      </c>
      <c r="N34" s="43">
        <v>271632</v>
      </c>
      <c r="O34" s="39">
        <f>SUM(C34:N34)</f>
        <v>2317825</v>
      </c>
      <c r="P34" s="39">
        <v>2110955</v>
      </c>
      <c r="R34" s="7"/>
      <c r="S34" s="9"/>
    </row>
    <row r="35" spans="1:22" s="5" customFormat="1" x14ac:dyDescent="0.25">
      <c r="A35" s="29"/>
      <c r="B35" s="31" t="s">
        <v>49</v>
      </c>
      <c r="C35" s="44">
        <v>14176.07</v>
      </c>
      <c r="D35" s="43">
        <v>37780.903999999995</v>
      </c>
      <c r="E35" s="43">
        <v>18784.34</v>
      </c>
      <c r="F35" s="43">
        <v>27864.404999999999</v>
      </c>
      <c r="G35" s="43">
        <v>37404.490000000005</v>
      </c>
      <c r="H35" s="43">
        <v>32792.931000000004</v>
      </c>
      <c r="I35" s="43">
        <v>32738.743999999999</v>
      </c>
      <c r="J35" s="43">
        <v>28317.190999999999</v>
      </c>
      <c r="K35" s="43">
        <v>28179.117999999999</v>
      </c>
      <c r="L35" s="43">
        <v>32938.911999999997</v>
      </c>
      <c r="M35" s="43">
        <v>31359.510999999999</v>
      </c>
      <c r="N35" s="43">
        <v>25185.533999999996</v>
      </c>
      <c r="O35" s="39">
        <f t="shared" si="5"/>
        <v>347522.14999999997</v>
      </c>
      <c r="P35" s="39">
        <v>299644.39499999996</v>
      </c>
      <c r="R35" s="7"/>
    </row>
    <row r="36" spans="1:22" s="5" customFormat="1" x14ac:dyDescent="0.25">
      <c r="A36" s="29"/>
      <c r="B36" s="31" t="s">
        <v>17</v>
      </c>
      <c r="C36" s="44">
        <v>57.26</v>
      </c>
      <c r="D36" s="41">
        <v>2539.85</v>
      </c>
      <c r="E36" s="44">
        <v>1978.81</v>
      </c>
      <c r="F36" s="43">
        <v>526</v>
      </c>
      <c r="G36" s="43">
        <v>2215</v>
      </c>
      <c r="H36" s="44">
        <v>1254.96</v>
      </c>
      <c r="I36" s="43">
        <v>1316</v>
      </c>
      <c r="J36" s="43">
        <v>659.96</v>
      </c>
      <c r="K36" s="44">
        <v>4496</v>
      </c>
      <c r="L36" s="43">
        <v>157</v>
      </c>
      <c r="M36" s="43">
        <v>341</v>
      </c>
      <c r="N36" s="43">
        <v>6621</v>
      </c>
      <c r="O36" s="39">
        <f t="shared" si="5"/>
        <v>22162.84</v>
      </c>
      <c r="P36" s="39">
        <v>23518.951999999997</v>
      </c>
    </row>
    <row r="37" spans="1:22" s="5" customFormat="1" x14ac:dyDescent="0.25">
      <c r="A37" s="29"/>
      <c r="B37" s="45" t="s">
        <v>18</v>
      </c>
      <c r="C37" s="44">
        <v>6952.6</v>
      </c>
      <c r="D37" s="41">
        <v>5594.88</v>
      </c>
      <c r="E37" s="44">
        <v>7370.34</v>
      </c>
      <c r="F37" s="43">
        <v>1809</v>
      </c>
      <c r="G37" s="43">
        <v>2278.4</v>
      </c>
      <c r="H37" s="43">
        <v>0</v>
      </c>
      <c r="I37" s="43">
        <f>2332.5+3.2</f>
        <v>2335.6999999999998</v>
      </c>
      <c r="J37" s="43">
        <v>3476</v>
      </c>
      <c r="K37" s="43">
        <v>1752</v>
      </c>
      <c r="L37" s="43">
        <v>3676.2159999999999</v>
      </c>
      <c r="M37" s="43">
        <v>3939</v>
      </c>
      <c r="N37" s="43">
        <v>7609.5</v>
      </c>
      <c r="O37" s="39">
        <f t="shared" si="5"/>
        <v>46793.635999999999</v>
      </c>
      <c r="P37" s="39">
        <v>53564.826999999997</v>
      </c>
      <c r="Q37" s="7"/>
      <c r="S37" s="7"/>
      <c r="T37" s="9"/>
    </row>
    <row r="38" spans="1:22" s="5" customFormat="1" x14ac:dyDescent="0.25">
      <c r="A38" s="29"/>
      <c r="B38" s="32"/>
      <c r="C38" s="30"/>
      <c r="D38" s="30"/>
      <c r="E38" s="30"/>
      <c r="F38" s="33"/>
      <c r="G38" s="33"/>
      <c r="H38" s="33"/>
      <c r="I38" s="33"/>
      <c r="J38" s="33"/>
      <c r="K38" s="33"/>
      <c r="L38" s="33"/>
      <c r="M38" s="42"/>
      <c r="N38" s="42"/>
      <c r="O38" s="35"/>
      <c r="P38" s="35"/>
      <c r="S38" s="7"/>
      <c r="T38" s="9"/>
    </row>
    <row r="39" spans="1:22" s="5" customFormat="1" x14ac:dyDescent="0.25">
      <c r="A39" s="46" t="s">
        <v>1</v>
      </c>
      <c r="B39" s="47" t="s">
        <v>19</v>
      </c>
      <c r="C39" s="38">
        <f>SUM(C40:C48)</f>
        <v>2456214.2949999999</v>
      </c>
      <c r="D39" s="38">
        <f t="shared" ref="D39:N39" si="7">SUM(D40:D48)</f>
        <v>3177158.0999999996</v>
      </c>
      <c r="E39" s="38">
        <f>SUM(E40:E48)</f>
        <v>2634624.9700000002</v>
      </c>
      <c r="F39" s="38">
        <f t="shared" si="7"/>
        <v>3356507.7769999998</v>
      </c>
      <c r="G39" s="38">
        <f>SUM(G40:G48)</f>
        <v>2783485.801</v>
      </c>
      <c r="H39" s="38">
        <f t="shared" si="7"/>
        <v>2760778.0660000001</v>
      </c>
      <c r="I39" s="38">
        <f t="shared" si="7"/>
        <v>2954473.2890000003</v>
      </c>
      <c r="J39" s="38">
        <f t="shared" si="7"/>
        <v>2864934.6209999998</v>
      </c>
      <c r="K39" s="38">
        <f>SUM(K40:K48)</f>
        <v>2951083.409</v>
      </c>
      <c r="L39" s="38">
        <f>SUM(L40:L48)</f>
        <v>2664608.3569999998</v>
      </c>
      <c r="M39" s="38">
        <f t="shared" si="7"/>
        <v>2503851.6519999998</v>
      </c>
      <c r="N39" s="38">
        <f t="shared" si="7"/>
        <v>2978321.4279999998</v>
      </c>
      <c r="O39" s="48">
        <f t="shared" ref="O39:O47" si="8">SUM(C39:N39)</f>
        <v>34086041.765000001</v>
      </c>
      <c r="P39" s="48">
        <v>34119243.676800005</v>
      </c>
      <c r="Q39" s="10"/>
      <c r="R39" s="11"/>
      <c r="S39" s="7"/>
      <c r="T39" s="9"/>
      <c r="U39" s="7"/>
    </row>
    <row r="40" spans="1:22" s="5" customFormat="1" x14ac:dyDescent="0.25">
      <c r="A40" s="46" t="s">
        <v>1</v>
      </c>
      <c r="B40" s="31" t="s">
        <v>20</v>
      </c>
      <c r="C40" s="43">
        <v>0</v>
      </c>
      <c r="D40" s="42">
        <v>0</v>
      </c>
      <c r="E40" s="42">
        <v>727.26</v>
      </c>
      <c r="F40" s="43">
        <v>0</v>
      </c>
      <c r="G40" s="43">
        <v>0</v>
      </c>
      <c r="H40" s="43">
        <v>1573.56</v>
      </c>
      <c r="I40" s="43">
        <v>1117.33</v>
      </c>
      <c r="J40" s="43">
        <v>1008.573</v>
      </c>
      <c r="K40" s="43">
        <v>0</v>
      </c>
      <c r="L40" s="43">
        <v>979.51900000000001</v>
      </c>
      <c r="M40" s="43">
        <v>574.97</v>
      </c>
      <c r="N40" s="43">
        <v>732.86</v>
      </c>
      <c r="O40" s="48">
        <f t="shared" si="8"/>
        <v>6714.0720000000001</v>
      </c>
      <c r="P40" s="48">
        <v>4670.7039999999997</v>
      </c>
      <c r="Q40" s="7"/>
      <c r="S40" s="7"/>
      <c r="V40" s="1"/>
    </row>
    <row r="41" spans="1:22" s="5" customFormat="1" x14ac:dyDescent="0.25">
      <c r="A41" s="46"/>
      <c r="B41" s="31" t="s">
        <v>21</v>
      </c>
      <c r="C41" s="43">
        <v>1020.5</v>
      </c>
      <c r="D41" s="42">
        <v>1755.6</v>
      </c>
      <c r="E41" s="43">
        <v>2980.45</v>
      </c>
      <c r="F41" s="43">
        <v>1468.5</v>
      </c>
      <c r="G41" s="43">
        <v>459</v>
      </c>
      <c r="H41" s="43">
        <v>112.96</v>
      </c>
      <c r="I41" s="43">
        <v>3.2</v>
      </c>
      <c r="J41" s="43">
        <v>301.95999999999998</v>
      </c>
      <c r="K41" s="43">
        <v>2476</v>
      </c>
      <c r="L41" s="43">
        <v>706.21600000000001</v>
      </c>
      <c r="M41" s="43">
        <v>1379</v>
      </c>
      <c r="N41" s="43">
        <v>2079.5</v>
      </c>
      <c r="O41" s="48">
        <f t="shared" si="8"/>
        <v>14742.885999999999</v>
      </c>
      <c r="P41" s="48">
        <v>47648.228999999999</v>
      </c>
      <c r="Q41" s="7"/>
      <c r="R41" s="9"/>
      <c r="S41" s="9"/>
      <c r="U41" s="7"/>
      <c r="V41" s="9"/>
    </row>
    <row r="42" spans="1:22" s="5" customFormat="1" x14ac:dyDescent="0.25">
      <c r="A42" s="46"/>
      <c r="B42" s="31" t="s">
        <v>22</v>
      </c>
      <c r="C42" s="43">
        <v>0</v>
      </c>
      <c r="D42" s="42">
        <v>0</v>
      </c>
      <c r="E42" s="43">
        <v>0</v>
      </c>
      <c r="F42" s="43">
        <v>0</v>
      </c>
      <c r="G42" s="43">
        <v>0</v>
      </c>
      <c r="H42" s="43">
        <v>0</v>
      </c>
      <c r="I42" s="43">
        <v>0</v>
      </c>
      <c r="J42" s="43">
        <v>0</v>
      </c>
      <c r="K42" s="43">
        <v>0</v>
      </c>
      <c r="L42" s="43">
        <v>0</v>
      </c>
      <c r="M42" s="43">
        <v>0</v>
      </c>
      <c r="N42" s="43">
        <v>0</v>
      </c>
      <c r="O42" s="48">
        <f t="shared" si="8"/>
        <v>0</v>
      </c>
      <c r="P42" s="48">
        <v>0</v>
      </c>
      <c r="Q42" s="7"/>
      <c r="R42" s="9"/>
      <c r="S42" s="9"/>
      <c r="U42" s="7"/>
      <c r="V42" s="9"/>
    </row>
    <row r="43" spans="1:22" s="5" customFormat="1" x14ac:dyDescent="0.25">
      <c r="A43" s="46" t="s">
        <v>1</v>
      </c>
      <c r="B43" s="31" t="s">
        <v>23</v>
      </c>
      <c r="C43" s="43">
        <v>0</v>
      </c>
      <c r="D43" s="42">
        <v>0</v>
      </c>
      <c r="E43" s="43">
        <v>0</v>
      </c>
      <c r="F43" s="43">
        <v>0</v>
      </c>
      <c r="G43" s="43">
        <v>0</v>
      </c>
      <c r="H43" s="43">
        <v>0</v>
      </c>
      <c r="I43" s="43">
        <v>0</v>
      </c>
      <c r="J43" s="43">
        <v>5364</v>
      </c>
      <c r="K43" s="43">
        <v>0</v>
      </c>
      <c r="L43" s="43">
        <v>0</v>
      </c>
      <c r="M43" s="43">
        <v>0</v>
      </c>
      <c r="N43" s="43">
        <v>0</v>
      </c>
      <c r="O43" s="48">
        <f t="shared" si="8"/>
        <v>5364</v>
      </c>
      <c r="P43" s="48">
        <v>23000</v>
      </c>
      <c r="Q43" s="7"/>
      <c r="R43" s="12"/>
      <c r="U43" s="7"/>
    </row>
    <row r="44" spans="1:22" s="5" customFormat="1" x14ac:dyDescent="0.25">
      <c r="A44" s="46" t="s">
        <v>1</v>
      </c>
      <c r="B44" s="31" t="s">
        <v>24</v>
      </c>
      <c r="C44" s="43">
        <v>1494.7</v>
      </c>
      <c r="D44" s="42">
        <v>1205</v>
      </c>
      <c r="E44" s="43">
        <v>172.5</v>
      </c>
      <c r="F44" s="43">
        <v>0</v>
      </c>
      <c r="G44" s="43">
        <v>0</v>
      </c>
      <c r="H44" s="42">
        <v>0</v>
      </c>
      <c r="I44" s="43">
        <v>67.5</v>
      </c>
      <c r="J44" s="43">
        <v>226</v>
      </c>
      <c r="K44" s="42">
        <v>100</v>
      </c>
      <c r="L44" s="43">
        <v>63</v>
      </c>
      <c r="M44" s="43">
        <v>1382</v>
      </c>
      <c r="N44" s="43">
        <v>2262</v>
      </c>
      <c r="O44" s="48">
        <f t="shared" si="8"/>
        <v>6972.7</v>
      </c>
      <c r="P44" s="48">
        <v>5582.3700000000008</v>
      </c>
      <c r="Q44" s="7"/>
      <c r="V44" s="1"/>
    </row>
    <row r="45" spans="1:22" s="5" customFormat="1" x14ac:dyDescent="0.25">
      <c r="A45" s="46"/>
      <c r="B45" s="31" t="s">
        <v>25</v>
      </c>
      <c r="C45" s="42">
        <v>151988</v>
      </c>
      <c r="D45" s="42">
        <v>173385</v>
      </c>
      <c r="E45" s="42">
        <v>179252</v>
      </c>
      <c r="F45" s="43">
        <v>160867</v>
      </c>
      <c r="G45" s="43">
        <v>176325</v>
      </c>
      <c r="H45" s="43">
        <v>171605</v>
      </c>
      <c r="I45" s="43">
        <v>177805</v>
      </c>
      <c r="J45" s="43">
        <v>210138</v>
      </c>
      <c r="K45" s="43">
        <v>238701</v>
      </c>
      <c r="L45" s="43">
        <v>231641</v>
      </c>
      <c r="M45" s="43">
        <v>174486</v>
      </c>
      <c r="N45" s="43">
        <v>271632</v>
      </c>
      <c r="O45" s="48">
        <f t="shared" si="8"/>
        <v>2317825</v>
      </c>
      <c r="P45" s="48">
        <v>2110955</v>
      </c>
      <c r="Q45" s="7"/>
      <c r="V45" s="1"/>
    </row>
    <row r="46" spans="1:22" s="5" customFormat="1" x14ac:dyDescent="0.25">
      <c r="A46" s="46"/>
      <c r="B46" s="31" t="s">
        <v>26</v>
      </c>
      <c r="C46" s="42">
        <v>6547.8850000000002</v>
      </c>
      <c r="D46" s="42">
        <v>15360.966</v>
      </c>
      <c r="E46" s="43">
        <v>6196.2</v>
      </c>
      <c r="F46" s="43">
        <v>4970.4120000000003</v>
      </c>
      <c r="G46" s="43">
        <v>8595.5609999999997</v>
      </c>
      <c r="H46" s="43">
        <v>9307.4249999999993</v>
      </c>
      <c r="I46" s="43">
        <v>10308.815000000001</v>
      </c>
      <c r="J46" s="43">
        <v>25519.847000000002</v>
      </c>
      <c r="K46" s="43">
        <v>39849.040999999997</v>
      </c>
      <c r="L46" s="43">
        <v>3064</v>
      </c>
      <c r="M46" s="43">
        <v>8640.1710000000003</v>
      </c>
      <c r="N46" s="43">
        <f>6938.944+9889</f>
        <v>16827.944</v>
      </c>
      <c r="O46" s="48">
        <f t="shared" si="8"/>
        <v>155188.26699999999</v>
      </c>
      <c r="P46" s="48">
        <v>96236.628800000006</v>
      </c>
      <c r="Q46" s="7"/>
      <c r="V46" s="1"/>
    </row>
    <row r="47" spans="1:22" s="5" customFormat="1" x14ac:dyDescent="0.25">
      <c r="A47" s="46" t="s">
        <v>1</v>
      </c>
      <c r="B47" s="31" t="s">
        <v>27</v>
      </c>
      <c r="C47" s="43">
        <v>14176.07</v>
      </c>
      <c r="D47" s="43">
        <v>37780.903999999995</v>
      </c>
      <c r="E47" s="43">
        <v>18784.34</v>
      </c>
      <c r="F47" s="43">
        <v>27864.404999999999</v>
      </c>
      <c r="G47" s="43">
        <v>37404.49</v>
      </c>
      <c r="H47" s="43">
        <v>32792.930999999997</v>
      </c>
      <c r="I47" s="43">
        <v>32738.743999999999</v>
      </c>
      <c r="J47" s="43">
        <v>28317.190999999999</v>
      </c>
      <c r="K47" s="43">
        <v>28179.117999999999</v>
      </c>
      <c r="L47" s="43">
        <v>32938.911999999997</v>
      </c>
      <c r="M47" s="43">
        <v>31359.510999999999</v>
      </c>
      <c r="N47" s="43">
        <v>25185.533999999996</v>
      </c>
      <c r="O47" s="48">
        <f t="shared" si="8"/>
        <v>347522.14999999997</v>
      </c>
      <c r="P47" s="48">
        <v>299644.39499999996</v>
      </c>
      <c r="Q47" s="6"/>
      <c r="R47" s="6"/>
    </row>
    <row r="48" spans="1:22" s="5" customFormat="1" x14ac:dyDescent="0.25">
      <c r="A48" s="46"/>
      <c r="B48" s="31" t="s">
        <v>28</v>
      </c>
      <c r="C48" s="43">
        <v>2280987.14</v>
      </c>
      <c r="D48" s="43">
        <v>2947670.63</v>
      </c>
      <c r="E48" s="43">
        <v>2426512.2200000002</v>
      </c>
      <c r="F48" s="43">
        <v>3161337.46</v>
      </c>
      <c r="G48" s="43">
        <v>2560701.75</v>
      </c>
      <c r="H48" s="43">
        <v>2545386.19</v>
      </c>
      <c r="I48" s="43">
        <v>2732432.7</v>
      </c>
      <c r="J48" s="43">
        <v>2594059.0499999998</v>
      </c>
      <c r="K48" s="43">
        <v>2641778.25</v>
      </c>
      <c r="L48" s="43">
        <v>2395215.71</v>
      </c>
      <c r="M48" s="43">
        <v>2286030</v>
      </c>
      <c r="N48" s="43">
        <v>2659601.59</v>
      </c>
      <c r="O48" s="48">
        <f t="shared" ref="O48" si="9">SUM(C48:N48)</f>
        <v>31231712.690000001</v>
      </c>
      <c r="P48" s="48">
        <v>31531506.350000001</v>
      </c>
      <c r="Q48" s="6"/>
      <c r="S48" s="7"/>
      <c r="T48" s="7"/>
      <c r="U48" s="7"/>
      <c r="V48" s="7"/>
    </row>
    <row r="49" spans="1:21" s="5" customFormat="1" x14ac:dyDescent="0.25">
      <c r="A49" s="46"/>
      <c r="B49" s="31"/>
      <c r="C49" s="43"/>
      <c r="D49" s="43"/>
      <c r="E49" s="43"/>
      <c r="F49" s="43"/>
      <c r="G49" s="43"/>
      <c r="H49" s="43"/>
      <c r="I49" s="43"/>
      <c r="J49" s="43"/>
      <c r="K49" s="43"/>
      <c r="L49" s="43"/>
      <c r="M49" s="49"/>
      <c r="N49" s="49"/>
      <c r="O49" s="49"/>
      <c r="P49" s="50"/>
      <c r="R49" s="7"/>
      <c r="S49" s="7"/>
      <c r="T49" s="7"/>
    </row>
    <row r="50" spans="1:21" s="5" customFormat="1" x14ac:dyDescent="0.25">
      <c r="A50" s="80" t="s">
        <v>29</v>
      </c>
      <c r="B50" s="81"/>
      <c r="C50" s="51">
        <f t="shared" ref="C50:N50" si="10">SUM(C51:C54)</f>
        <v>0</v>
      </c>
      <c r="D50" s="51">
        <f t="shared" si="10"/>
        <v>0</v>
      </c>
      <c r="E50" s="51">
        <f t="shared" si="10"/>
        <v>0</v>
      </c>
      <c r="F50" s="52">
        <f t="shared" si="10"/>
        <v>0</v>
      </c>
      <c r="G50" s="52">
        <f t="shared" si="10"/>
        <v>0</v>
      </c>
      <c r="H50" s="52">
        <f t="shared" si="10"/>
        <v>0</v>
      </c>
      <c r="I50" s="52">
        <f t="shared" si="10"/>
        <v>0</v>
      </c>
      <c r="J50" s="52">
        <f t="shared" si="10"/>
        <v>0</v>
      </c>
      <c r="K50" s="52">
        <f t="shared" si="10"/>
        <v>0</v>
      </c>
      <c r="L50" s="52">
        <f t="shared" si="10"/>
        <v>0</v>
      </c>
      <c r="M50" s="52">
        <f t="shared" si="10"/>
        <v>0</v>
      </c>
      <c r="N50" s="52">
        <f t="shared" si="10"/>
        <v>0</v>
      </c>
      <c r="O50" s="28">
        <f t="shared" ref="O50:O54" si="11">SUM(C50:N50)</f>
        <v>0</v>
      </c>
      <c r="P50" s="28">
        <v>0</v>
      </c>
      <c r="R50" s="7"/>
      <c r="S50" s="7"/>
      <c r="T50" s="7"/>
    </row>
    <row r="51" spans="1:21" s="5" customFormat="1" x14ac:dyDescent="0.25">
      <c r="A51" s="36" t="s">
        <v>1</v>
      </c>
      <c r="B51" s="25" t="s">
        <v>30</v>
      </c>
      <c r="C51" s="27">
        <v>0</v>
      </c>
      <c r="D51" s="53">
        <v>0</v>
      </c>
      <c r="E51" s="26">
        <v>0</v>
      </c>
      <c r="F51" s="27">
        <v>0</v>
      </c>
      <c r="G51" s="27">
        <v>0</v>
      </c>
      <c r="H51" s="27">
        <v>0</v>
      </c>
      <c r="I51" s="27">
        <v>0</v>
      </c>
      <c r="J51" s="27">
        <v>0</v>
      </c>
      <c r="K51" s="27">
        <v>0</v>
      </c>
      <c r="L51" s="27">
        <v>0</v>
      </c>
      <c r="M51" s="27">
        <v>0</v>
      </c>
      <c r="N51" s="27">
        <v>0</v>
      </c>
      <c r="O51" s="28">
        <f t="shared" si="11"/>
        <v>0</v>
      </c>
      <c r="P51" s="28">
        <v>0</v>
      </c>
      <c r="R51" s="7"/>
      <c r="T51" s="7"/>
    </row>
    <row r="52" spans="1:21" s="5" customFormat="1" x14ac:dyDescent="0.25">
      <c r="A52" s="36" t="s">
        <v>1</v>
      </c>
      <c r="B52" s="25" t="s">
        <v>31</v>
      </c>
      <c r="C52" s="27">
        <v>0</v>
      </c>
      <c r="D52" s="53">
        <v>0</v>
      </c>
      <c r="E52" s="26">
        <v>0</v>
      </c>
      <c r="F52" s="27">
        <v>0</v>
      </c>
      <c r="G52" s="27">
        <v>0</v>
      </c>
      <c r="H52" s="27">
        <v>0</v>
      </c>
      <c r="I52" s="27">
        <v>0</v>
      </c>
      <c r="J52" s="27">
        <v>0</v>
      </c>
      <c r="K52" s="27">
        <v>0</v>
      </c>
      <c r="L52" s="27">
        <v>0</v>
      </c>
      <c r="M52" s="27">
        <v>0</v>
      </c>
      <c r="N52" s="27">
        <v>0</v>
      </c>
      <c r="O52" s="28">
        <f t="shared" si="11"/>
        <v>0</v>
      </c>
      <c r="P52" s="28">
        <v>0</v>
      </c>
      <c r="R52" s="7"/>
      <c r="S52" s="7"/>
    </row>
    <row r="53" spans="1:21" s="5" customFormat="1" x14ac:dyDescent="0.25">
      <c r="A53" s="36"/>
      <c r="B53" s="25" t="s">
        <v>32</v>
      </c>
      <c r="C53" s="27">
        <v>0</v>
      </c>
      <c r="D53" s="53">
        <v>0</v>
      </c>
      <c r="E53" s="26">
        <v>0</v>
      </c>
      <c r="F53" s="27">
        <v>0</v>
      </c>
      <c r="G53" s="27">
        <v>0</v>
      </c>
      <c r="H53" s="27">
        <v>0</v>
      </c>
      <c r="I53" s="27">
        <v>0</v>
      </c>
      <c r="J53" s="27">
        <v>0</v>
      </c>
      <c r="K53" s="27">
        <v>0</v>
      </c>
      <c r="L53" s="27">
        <v>0</v>
      </c>
      <c r="M53" s="27">
        <v>0</v>
      </c>
      <c r="N53" s="27">
        <v>0</v>
      </c>
      <c r="O53" s="28">
        <f t="shared" si="11"/>
        <v>0</v>
      </c>
      <c r="P53" s="28">
        <v>0</v>
      </c>
      <c r="R53" s="7"/>
    </row>
    <row r="54" spans="1:21" s="5" customFormat="1" x14ac:dyDescent="0.25">
      <c r="A54" s="36"/>
      <c r="B54" s="25" t="s">
        <v>33</v>
      </c>
      <c r="C54" s="27">
        <v>0</v>
      </c>
      <c r="D54" s="53">
        <v>0</v>
      </c>
      <c r="E54" s="26">
        <v>0</v>
      </c>
      <c r="F54" s="27">
        <v>0</v>
      </c>
      <c r="G54" s="27">
        <v>0</v>
      </c>
      <c r="H54" s="27">
        <v>0</v>
      </c>
      <c r="I54" s="27">
        <v>0</v>
      </c>
      <c r="J54" s="27">
        <v>0</v>
      </c>
      <c r="K54" s="27">
        <v>0</v>
      </c>
      <c r="L54" s="27">
        <v>0</v>
      </c>
      <c r="M54" s="27">
        <v>0</v>
      </c>
      <c r="N54" s="27">
        <v>0</v>
      </c>
      <c r="O54" s="28">
        <f t="shared" si="11"/>
        <v>0</v>
      </c>
      <c r="P54" s="28">
        <v>0</v>
      </c>
      <c r="Q54" s="13"/>
      <c r="R54" s="6"/>
    </row>
    <row r="55" spans="1:21" s="5" customFormat="1" x14ac:dyDescent="0.25">
      <c r="A55" s="36"/>
      <c r="B55" s="25"/>
      <c r="C55" s="53"/>
      <c r="D55" s="53"/>
      <c r="E55" s="26"/>
      <c r="F55" s="27"/>
      <c r="G55" s="27"/>
      <c r="H55" s="27"/>
      <c r="I55" s="27"/>
      <c r="J55" s="27"/>
      <c r="K55" s="27"/>
      <c r="L55" s="27"/>
      <c r="M55" s="27"/>
      <c r="N55" s="27"/>
      <c r="O55" s="35"/>
      <c r="P55" s="35"/>
      <c r="S55" s="7"/>
    </row>
    <row r="56" spans="1:21" s="5" customFormat="1" x14ac:dyDescent="0.25">
      <c r="A56" s="80" t="s">
        <v>34</v>
      </c>
      <c r="B56" s="81"/>
      <c r="C56" s="51">
        <f t="shared" ref="C56:N56" si="12">SUM(C57:C58)</f>
        <v>0</v>
      </c>
      <c r="D56" s="51">
        <f t="shared" si="12"/>
        <v>0</v>
      </c>
      <c r="E56" s="51">
        <f t="shared" si="12"/>
        <v>0</v>
      </c>
      <c r="F56" s="52">
        <f t="shared" si="12"/>
        <v>0</v>
      </c>
      <c r="G56" s="52">
        <f t="shared" si="12"/>
        <v>0</v>
      </c>
      <c r="H56" s="52">
        <f t="shared" si="12"/>
        <v>0</v>
      </c>
      <c r="I56" s="52">
        <f t="shared" si="12"/>
        <v>0</v>
      </c>
      <c r="J56" s="52">
        <f t="shared" si="12"/>
        <v>0</v>
      </c>
      <c r="K56" s="52">
        <f t="shared" si="12"/>
        <v>0</v>
      </c>
      <c r="L56" s="52">
        <f t="shared" si="12"/>
        <v>0</v>
      </c>
      <c r="M56" s="52">
        <f t="shared" si="12"/>
        <v>0</v>
      </c>
      <c r="N56" s="52">
        <f t="shared" si="12"/>
        <v>0</v>
      </c>
      <c r="O56" s="28">
        <f>SUM(C56:N56)</f>
        <v>0</v>
      </c>
      <c r="P56" s="28">
        <v>0</v>
      </c>
      <c r="S56" s="7"/>
      <c r="T56" s="7"/>
      <c r="U56" s="7"/>
    </row>
    <row r="57" spans="1:21" s="5" customFormat="1" x14ac:dyDescent="0.25">
      <c r="A57" s="36" t="s">
        <v>1</v>
      </c>
      <c r="B57" s="25" t="s">
        <v>30</v>
      </c>
      <c r="C57" s="53">
        <v>0</v>
      </c>
      <c r="D57" s="53">
        <v>0</v>
      </c>
      <c r="E57" s="26">
        <v>0</v>
      </c>
      <c r="F57" s="27">
        <v>0</v>
      </c>
      <c r="G57" s="27">
        <v>0</v>
      </c>
      <c r="H57" s="27">
        <v>0</v>
      </c>
      <c r="I57" s="27">
        <v>0</v>
      </c>
      <c r="J57" s="27">
        <v>0</v>
      </c>
      <c r="K57" s="27">
        <v>0</v>
      </c>
      <c r="L57" s="27">
        <v>0</v>
      </c>
      <c r="M57" s="27">
        <v>0</v>
      </c>
      <c r="N57" s="27">
        <v>0</v>
      </c>
      <c r="O57" s="28">
        <f>SUM(C57:N57)</f>
        <v>0</v>
      </c>
      <c r="P57" s="28">
        <v>0</v>
      </c>
    </row>
    <row r="58" spans="1:21" s="5" customFormat="1" x14ac:dyDescent="0.25">
      <c r="A58" s="36" t="s">
        <v>1</v>
      </c>
      <c r="B58" s="25" t="s">
        <v>31</v>
      </c>
      <c r="C58" s="53">
        <v>0</v>
      </c>
      <c r="D58" s="53">
        <v>0</v>
      </c>
      <c r="E58" s="26">
        <v>0</v>
      </c>
      <c r="F58" s="27">
        <v>0</v>
      </c>
      <c r="G58" s="27">
        <v>0</v>
      </c>
      <c r="H58" s="27">
        <v>0</v>
      </c>
      <c r="I58" s="27">
        <v>0</v>
      </c>
      <c r="J58" s="27">
        <v>0</v>
      </c>
      <c r="K58" s="27">
        <v>0</v>
      </c>
      <c r="L58" s="27">
        <v>0</v>
      </c>
      <c r="M58" s="27">
        <v>0</v>
      </c>
      <c r="N58" s="27">
        <v>0</v>
      </c>
      <c r="O58" s="28">
        <f>SUM(C58:N58)</f>
        <v>0</v>
      </c>
      <c r="P58" s="28">
        <v>0</v>
      </c>
    </row>
    <row r="59" spans="1:21" s="5" customFormat="1" x14ac:dyDescent="0.25">
      <c r="A59" s="36"/>
      <c r="B59" s="25"/>
      <c r="C59" s="53"/>
      <c r="D59" s="53"/>
      <c r="E59" s="26"/>
      <c r="F59" s="27"/>
      <c r="G59" s="27"/>
      <c r="H59" s="27"/>
      <c r="I59" s="27"/>
      <c r="J59" s="27"/>
      <c r="K59" s="27"/>
      <c r="L59" s="27"/>
      <c r="M59" s="27"/>
      <c r="N59" s="27"/>
      <c r="O59" s="35"/>
      <c r="P59" s="35"/>
    </row>
    <row r="60" spans="1:21" s="5" customFormat="1" x14ac:dyDescent="0.25">
      <c r="A60" s="80" t="s">
        <v>35</v>
      </c>
      <c r="B60" s="81"/>
      <c r="C60" s="28">
        <f t="shared" ref="C60:N60" si="13">SUM(C61:C62)</f>
        <v>358</v>
      </c>
      <c r="D60" s="28">
        <f t="shared" si="13"/>
        <v>474</v>
      </c>
      <c r="E60" s="28">
        <f t="shared" si="13"/>
        <v>353</v>
      </c>
      <c r="F60" s="23">
        <f t="shared" si="13"/>
        <v>362</v>
      </c>
      <c r="G60" s="23">
        <f t="shared" si="13"/>
        <v>414</v>
      </c>
      <c r="H60" s="23">
        <f t="shared" si="13"/>
        <v>100</v>
      </c>
      <c r="I60" s="23">
        <f t="shared" si="13"/>
        <v>275</v>
      </c>
      <c r="J60" s="23">
        <f t="shared" si="13"/>
        <v>72</v>
      </c>
      <c r="K60" s="23">
        <f t="shared" si="13"/>
        <v>127</v>
      </c>
      <c r="L60" s="23">
        <f>SUM(L61:L62)</f>
        <v>63</v>
      </c>
      <c r="M60" s="23">
        <f t="shared" si="13"/>
        <v>150</v>
      </c>
      <c r="N60" s="23">
        <f t="shared" si="13"/>
        <v>196</v>
      </c>
      <c r="O60" s="28">
        <f>SUM(C60:N60)</f>
        <v>2944</v>
      </c>
      <c r="P60" s="54">
        <v>15904</v>
      </c>
      <c r="Q60" s="6"/>
    </row>
    <row r="61" spans="1:21" s="5" customFormat="1" x14ac:dyDescent="0.25">
      <c r="A61" s="55"/>
      <c r="B61" s="25" t="s">
        <v>36</v>
      </c>
      <c r="C61" s="56">
        <v>197</v>
      </c>
      <c r="D61" s="56">
        <v>208</v>
      </c>
      <c r="E61" s="56">
        <v>177</v>
      </c>
      <c r="F61" s="57">
        <v>164</v>
      </c>
      <c r="G61" s="57">
        <v>188</v>
      </c>
      <c r="H61" s="57">
        <v>38</v>
      </c>
      <c r="I61" s="57">
        <v>148</v>
      </c>
      <c r="J61" s="57">
        <v>33</v>
      </c>
      <c r="K61" s="57">
        <v>41</v>
      </c>
      <c r="L61" s="57">
        <v>28</v>
      </c>
      <c r="M61" s="57">
        <v>106</v>
      </c>
      <c r="N61" s="57">
        <v>104</v>
      </c>
      <c r="O61" s="28">
        <f>SUM(C61:N61)</f>
        <v>1432</v>
      </c>
      <c r="P61" s="54">
        <v>7991</v>
      </c>
    </row>
    <row r="62" spans="1:21" s="5" customFormat="1" x14ac:dyDescent="0.25">
      <c r="A62" s="55"/>
      <c r="B62" s="25" t="s">
        <v>37</v>
      </c>
      <c r="C62" s="56">
        <v>161</v>
      </c>
      <c r="D62" s="56">
        <v>266</v>
      </c>
      <c r="E62" s="56">
        <v>176</v>
      </c>
      <c r="F62" s="57">
        <v>198</v>
      </c>
      <c r="G62" s="57">
        <v>226</v>
      </c>
      <c r="H62" s="57">
        <v>62</v>
      </c>
      <c r="I62" s="57">
        <v>127</v>
      </c>
      <c r="J62" s="57">
        <v>39</v>
      </c>
      <c r="K62" s="57">
        <v>86</v>
      </c>
      <c r="L62" s="57">
        <v>35</v>
      </c>
      <c r="M62" s="57">
        <v>44</v>
      </c>
      <c r="N62" s="57">
        <v>92</v>
      </c>
      <c r="O62" s="28">
        <f>SUM(C62:N62)</f>
        <v>1512</v>
      </c>
      <c r="P62" s="54">
        <v>7913</v>
      </c>
    </row>
    <row r="63" spans="1:21" s="5" customFormat="1" x14ac:dyDescent="0.25">
      <c r="A63" s="36" t="s">
        <v>1</v>
      </c>
      <c r="B63" s="25" t="s">
        <v>1</v>
      </c>
      <c r="C63" s="58"/>
      <c r="D63" s="58"/>
      <c r="E63" s="58"/>
      <c r="F63" s="59"/>
      <c r="G63" s="59"/>
      <c r="H63" s="59"/>
      <c r="I63" s="59"/>
      <c r="J63" s="59"/>
      <c r="K63" s="59"/>
      <c r="L63" s="59"/>
      <c r="M63" s="59"/>
      <c r="N63" s="59"/>
      <c r="O63" s="35"/>
      <c r="P63" s="35"/>
    </row>
    <row r="64" spans="1:21" s="5" customFormat="1" x14ac:dyDescent="0.25">
      <c r="A64" s="80" t="s">
        <v>38</v>
      </c>
      <c r="B64" s="81"/>
      <c r="C64" s="60">
        <f>SUM(C65)</f>
        <v>0</v>
      </c>
      <c r="D64" s="60">
        <f>SUM(D65)</f>
        <v>0</v>
      </c>
      <c r="E64" s="60">
        <v>0</v>
      </c>
      <c r="F64" s="61">
        <v>0</v>
      </c>
      <c r="G64" s="61">
        <v>0</v>
      </c>
      <c r="H64" s="61">
        <v>0</v>
      </c>
      <c r="I64" s="61">
        <v>0</v>
      </c>
      <c r="J64" s="61">
        <v>0</v>
      </c>
      <c r="K64" s="61">
        <v>0</v>
      </c>
      <c r="L64" s="61">
        <v>0</v>
      </c>
      <c r="M64" s="60">
        <v>0</v>
      </c>
      <c r="N64" s="60">
        <v>0</v>
      </c>
      <c r="O64" s="28">
        <f>SUM(C64:N64)</f>
        <v>0</v>
      </c>
      <c r="P64" s="51">
        <v>0</v>
      </c>
    </row>
    <row r="65" spans="1:16" s="5" customFormat="1" ht="13.5" thickBot="1" x14ac:dyDescent="0.3">
      <c r="A65" s="62" t="s">
        <v>1</v>
      </c>
      <c r="B65" s="25" t="s">
        <v>39</v>
      </c>
      <c r="C65" s="58">
        <v>0</v>
      </c>
      <c r="D65" s="58">
        <v>0</v>
      </c>
      <c r="E65" s="58">
        <v>0</v>
      </c>
      <c r="F65" s="59">
        <v>0</v>
      </c>
      <c r="G65" s="59">
        <v>0</v>
      </c>
      <c r="H65" s="59">
        <v>0</v>
      </c>
      <c r="I65" s="59">
        <v>0</v>
      </c>
      <c r="J65" s="59">
        <v>0</v>
      </c>
      <c r="K65" s="59">
        <v>0</v>
      </c>
      <c r="L65" s="59">
        <v>0</v>
      </c>
      <c r="M65" s="58">
        <v>0</v>
      </c>
      <c r="N65" s="58">
        <v>0</v>
      </c>
      <c r="O65" s="28">
        <f>SUM(C65:N65)</f>
        <v>0</v>
      </c>
      <c r="P65" s="51">
        <v>0</v>
      </c>
    </row>
    <row r="66" spans="1:16" s="5" customFormat="1" x14ac:dyDescent="0.25">
      <c r="A66" s="63"/>
      <c r="B66" s="64"/>
      <c r="C66" s="65"/>
      <c r="D66" s="65"/>
      <c r="E66" s="65"/>
      <c r="F66" s="66"/>
      <c r="G66" s="66"/>
      <c r="H66" s="66"/>
      <c r="I66" s="66"/>
      <c r="J66" s="65"/>
      <c r="K66" s="65"/>
      <c r="L66" s="65"/>
      <c r="M66" s="65"/>
      <c r="N66" s="65"/>
      <c r="O66" s="65"/>
      <c r="P66" s="67"/>
    </row>
    <row r="67" spans="1:16" ht="13.5" x14ac:dyDescent="0.25">
      <c r="A67" s="80" t="s">
        <v>40</v>
      </c>
      <c r="B67" s="81"/>
      <c r="C67" s="60">
        <f>SUM(C70)</f>
        <v>0</v>
      </c>
      <c r="D67" s="60">
        <f t="shared" ref="D67:N67" si="14">SUM(D68:D70)</f>
        <v>0</v>
      </c>
      <c r="E67" s="60">
        <f t="shared" si="14"/>
        <v>0</v>
      </c>
      <c r="F67" s="61">
        <f t="shared" si="14"/>
        <v>0</v>
      </c>
      <c r="G67" s="61">
        <f t="shared" si="14"/>
        <v>0</v>
      </c>
      <c r="H67" s="61">
        <f t="shared" si="14"/>
        <v>0</v>
      </c>
      <c r="I67" s="61">
        <f t="shared" si="14"/>
        <v>0</v>
      </c>
      <c r="J67" s="60">
        <f t="shared" si="14"/>
        <v>0</v>
      </c>
      <c r="K67" s="60">
        <f t="shared" si="14"/>
        <v>0</v>
      </c>
      <c r="L67" s="60">
        <f t="shared" si="14"/>
        <v>0</v>
      </c>
      <c r="M67" s="60">
        <f t="shared" si="14"/>
        <v>0</v>
      </c>
      <c r="N67" s="60">
        <f t="shared" si="14"/>
        <v>0</v>
      </c>
      <c r="O67" s="60">
        <f t="shared" ref="O67:O70" si="15">SUM(C67:N67)</f>
        <v>0</v>
      </c>
      <c r="P67" s="68">
        <v>0</v>
      </c>
    </row>
    <row r="68" spans="1:16" ht="13.5" x14ac:dyDescent="0.25">
      <c r="A68" s="69"/>
      <c r="B68" s="70" t="s">
        <v>41</v>
      </c>
      <c r="C68" s="56">
        <v>0</v>
      </c>
      <c r="D68" s="56">
        <v>0</v>
      </c>
      <c r="E68" s="56">
        <v>0</v>
      </c>
      <c r="F68" s="57">
        <v>0</v>
      </c>
      <c r="G68" s="57">
        <v>0</v>
      </c>
      <c r="H68" s="57">
        <v>0</v>
      </c>
      <c r="I68" s="57">
        <v>0</v>
      </c>
      <c r="J68" s="56">
        <v>0</v>
      </c>
      <c r="K68" s="56">
        <v>0</v>
      </c>
      <c r="L68" s="56">
        <v>0</v>
      </c>
      <c r="M68" s="56">
        <v>0</v>
      </c>
      <c r="N68" s="56">
        <v>0</v>
      </c>
      <c r="O68" s="60">
        <f t="shared" si="15"/>
        <v>0</v>
      </c>
      <c r="P68" s="68">
        <v>0</v>
      </c>
    </row>
    <row r="69" spans="1:16" ht="13.5" x14ac:dyDescent="0.25">
      <c r="A69" s="69"/>
      <c r="B69" s="70" t="s">
        <v>42</v>
      </c>
      <c r="C69" s="56">
        <v>0</v>
      </c>
      <c r="D69" s="56">
        <v>0</v>
      </c>
      <c r="E69" s="56">
        <v>0</v>
      </c>
      <c r="F69" s="57">
        <v>0</v>
      </c>
      <c r="G69" s="57">
        <v>0</v>
      </c>
      <c r="H69" s="57">
        <v>0</v>
      </c>
      <c r="I69" s="57">
        <v>0</v>
      </c>
      <c r="J69" s="56">
        <v>0</v>
      </c>
      <c r="K69" s="56">
        <v>0</v>
      </c>
      <c r="L69" s="56">
        <v>0</v>
      </c>
      <c r="M69" s="56">
        <v>0</v>
      </c>
      <c r="N69" s="56">
        <v>0</v>
      </c>
      <c r="O69" s="60">
        <f t="shared" si="15"/>
        <v>0</v>
      </c>
      <c r="P69" s="68">
        <v>0</v>
      </c>
    </row>
    <row r="70" spans="1:16" s="14" customFormat="1" ht="14.25" thickBot="1" x14ac:dyDescent="0.3">
      <c r="A70" s="62" t="s">
        <v>1</v>
      </c>
      <c r="B70" s="71" t="s">
        <v>43</v>
      </c>
      <c r="C70" s="72">
        <v>0</v>
      </c>
      <c r="D70" s="72">
        <v>0</v>
      </c>
      <c r="E70" s="72">
        <v>0</v>
      </c>
      <c r="F70" s="73">
        <v>0</v>
      </c>
      <c r="G70" s="73">
        <v>0</v>
      </c>
      <c r="H70" s="73">
        <v>0</v>
      </c>
      <c r="I70" s="73">
        <v>0</v>
      </c>
      <c r="J70" s="72">
        <v>0</v>
      </c>
      <c r="K70" s="72">
        <v>0</v>
      </c>
      <c r="L70" s="72">
        <v>0</v>
      </c>
      <c r="M70" s="72">
        <v>0</v>
      </c>
      <c r="N70" s="72">
        <v>0</v>
      </c>
      <c r="O70" s="72">
        <f t="shared" si="15"/>
        <v>0</v>
      </c>
      <c r="P70" s="74">
        <v>0</v>
      </c>
    </row>
    <row r="71" spans="1:16" s="14" customFormat="1" ht="3" customHeight="1" x14ac:dyDescent="0.3">
      <c r="A71" s="75"/>
      <c r="B71" s="75"/>
      <c r="C71" s="75"/>
      <c r="D71" s="75"/>
      <c r="E71" s="75"/>
      <c r="F71" s="75"/>
      <c r="G71" s="75"/>
      <c r="H71" s="75"/>
      <c r="I71" s="75">
        <v>0</v>
      </c>
      <c r="J71" s="75"/>
      <c r="K71" s="75"/>
      <c r="L71" s="75"/>
      <c r="M71" s="75"/>
      <c r="N71" s="75"/>
      <c r="O71" s="75"/>
      <c r="P71" s="75"/>
    </row>
    <row r="72" spans="1:16" s="14" customFormat="1" ht="15" x14ac:dyDescent="0.3">
      <c r="A72" s="76"/>
      <c r="B72" s="77" t="s">
        <v>44</v>
      </c>
      <c r="C72" s="78"/>
      <c r="D72" s="78"/>
      <c r="E72" s="78"/>
      <c r="F72" s="78"/>
      <c r="G72" s="78"/>
      <c r="H72" s="78"/>
      <c r="I72" s="78"/>
      <c r="J72" s="78"/>
      <c r="K72" s="78"/>
      <c r="L72" s="78"/>
      <c r="M72" s="78"/>
      <c r="N72" s="78"/>
      <c r="O72" s="76"/>
      <c r="P72" s="76"/>
    </row>
    <row r="73" spans="1:16" s="14" customFormat="1" ht="15" x14ac:dyDescent="0.3">
      <c r="A73" s="76"/>
      <c r="B73" s="77" t="s">
        <v>45</v>
      </c>
      <c r="C73" s="78"/>
      <c r="D73" s="78"/>
      <c r="E73" s="78"/>
      <c r="F73" s="78"/>
      <c r="G73" s="78"/>
      <c r="H73" s="78"/>
      <c r="I73" s="78"/>
      <c r="J73" s="78"/>
      <c r="K73" s="78"/>
      <c r="L73" s="78"/>
      <c r="M73" s="78"/>
      <c r="N73" s="78"/>
      <c r="O73" s="76"/>
      <c r="P73" s="76"/>
    </row>
    <row r="74" spans="1:16" ht="15" x14ac:dyDescent="0.3">
      <c r="A74" s="76"/>
      <c r="B74" s="77" t="s">
        <v>46</v>
      </c>
      <c r="C74" s="78"/>
      <c r="D74" s="78"/>
      <c r="E74" s="78"/>
      <c r="F74" s="78"/>
      <c r="G74" s="78"/>
      <c r="H74" s="78"/>
      <c r="I74" s="78"/>
      <c r="J74" s="78"/>
      <c r="K74" s="78"/>
      <c r="L74" s="78"/>
      <c r="M74" s="78"/>
      <c r="N74" s="78"/>
      <c r="O74" s="76"/>
      <c r="P74" s="76"/>
    </row>
    <row r="75" spans="1:16" ht="15" x14ac:dyDescent="0.3">
      <c r="A75" s="76"/>
      <c r="B75" s="77"/>
      <c r="C75" s="78"/>
      <c r="D75" s="78"/>
      <c r="E75" s="78"/>
      <c r="F75" s="78"/>
      <c r="G75" s="78"/>
      <c r="H75" s="78"/>
      <c r="I75" s="78"/>
      <c r="J75" s="78"/>
      <c r="K75" s="78"/>
      <c r="L75" s="78"/>
      <c r="M75" s="78"/>
      <c r="N75" s="78"/>
      <c r="O75" s="76"/>
      <c r="P75" s="76"/>
    </row>
    <row r="76" spans="1:16" ht="15" x14ac:dyDescent="0.3">
      <c r="A76" s="76"/>
      <c r="B76" s="77" t="s">
        <v>50</v>
      </c>
      <c r="C76" s="76"/>
      <c r="D76" s="76"/>
      <c r="E76" s="76"/>
      <c r="F76" s="76"/>
      <c r="G76" s="76"/>
      <c r="H76" s="76"/>
      <c r="I76" s="76"/>
      <c r="J76" s="76"/>
      <c r="K76" s="76"/>
      <c r="L76" s="76"/>
      <c r="M76" s="76"/>
      <c r="N76" s="76"/>
      <c r="O76" s="76"/>
      <c r="P76" s="76"/>
    </row>
    <row r="77" spans="1:16" ht="15" x14ac:dyDescent="0.3">
      <c r="A77" s="76"/>
      <c r="B77" s="77" t="s">
        <v>51</v>
      </c>
      <c r="C77" s="76"/>
      <c r="D77" s="76"/>
      <c r="E77" s="76"/>
      <c r="F77" s="76"/>
      <c r="G77" s="76"/>
      <c r="H77" s="76"/>
      <c r="I77" s="76"/>
      <c r="J77" s="76"/>
      <c r="K77" s="76"/>
      <c r="L77" s="76"/>
      <c r="M77" s="76"/>
      <c r="N77" s="76"/>
      <c r="O77" s="76"/>
      <c r="P77" s="76"/>
    </row>
    <row r="79" spans="1:16" x14ac:dyDescent="0.2">
      <c r="C79" s="15"/>
      <c r="D79" s="15"/>
      <c r="E79" s="15"/>
      <c r="F79" s="15"/>
      <c r="G79" s="15"/>
      <c r="H79" s="15"/>
      <c r="I79" s="15"/>
    </row>
    <row r="81" spans="3:14" x14ac:dyDescent="0.2">
      <c r="C81" s="15"/>
      <c r="D81" s="15"/>
      <c r="E81" s="15"/>
      <c r="F81" s="15"/>
      <c r="G81" s="15"/>
      <c r="H81" s="15"/>
    </row>
    <row r="83" spans="3:14" x14ac:dyDescent="0.2">
      <c r="C83" s="15"/>
      <c r="D83" s="15"/>
      <c r="E83" s="15"/>
      <c r="F83" s="15"/>
      <c r="G83" s="15"/>
      <c r="H83" s="15"/>
      <c r="I83" s="15"/>
      <c r="J83" s="15"/>
      <c r="K83" s="15"/>
      <c r="L83" s="15"/>
      <c r="M83" s="15"/>
      <c r="N83" s="15"/>
    </row>
  </sheetData>
  <mergeCells count="10">
    <mergeCell ref="A56:B56"/>
    <mergeCell ref="A60:B60"/>
    <mergeCell ref="A64:B64"/>
    <mergeCell ref="A67:B67"/>
    <mergeCell ref="B8:Q8"/>
    <mergeCell ref="A10:B10"/>
    <mergeCell ref="A12:B12"/>
    <mergeCell ref="A19:B19"/>
    <mergeCell ref="A28:B28"/>
    <mergeCell ref="A50:B50"/>
  </mergeCells>
  <printOptions horizontalCentered="1"/>
  <pageMargins left="0.35433070866141736" right="0.19685039370078741" top="0.19685039370078741" bottom="0.15748031496062992" header="0.15748031496062992" footer="0"/>
  <pageSetup scale="59" orientation="landscape" r:id="rId1"/>
  <headerFooter alignWithMargins="0"/>
  <colBreaks count="1" manualBreakCount="1">
    <brk id="16" max="1048575" man="1"/>
  </colBreaks>
  <ignoredErrors>
    <ignoredError sqref="I6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ALEJANDOR SOLANO GONZALEZ</cp:lastModifiedBy>
  <cp:lastPrinted>2019-01-11T00:16:54Z</cp:lastPrinted>
  <dcterms:created xsi:type="dcterms:W3CDTF">2010-12-29T18:43:41Z</dcterms:created>
  <dcterms:modified xsi:type="dcterms:W3CDTF">2019-01-12T00:03:52Z</dcterms:modified>
</cp:coreProperties>
</file>