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lejandro\Downloads\"/>
    </mc:Choice>
  </mc:AlternateContent>
  <bookViews>
    <workbookView xWindow="-7590" yWindow="2055" windowWidth="15480" windowHeight="9465" tabRatio="738"/>
  </bookViews>
  <sheets>
    <sheet name="Mov.PortuarioMensual " sheetId="90" r:id="rId1"/>
  </sheets>
  <definedNames>
    <definedName name="_xlnm.Print_Area" localSheetId="0">'Mov.PortuarioMensual '!$A$1:$P$72</definedName>
  </definedNames>
  <calcPr calcId="152511"/>
</workbook>
</file>

<file path=xl/calcChain.xml><?xml version="1.0" encoding="utf-8"?>
<calcChain xmlns="http://schemas.openxmlformats.org/spreadsheetml/2006/main">
  <c r="I62" i="90" l="1"/>
  <c r="J62" i="90"/>
  <c r="K62" i="90"/>
  <c r="L62" i="90"/>
  <c r="M62" i="90"/>
  <c r="N62" i="90"/>
  <c r="O65" i="90"/>
  <c r="O64" i="90"/>
  <c r="O63" i="90"/>
  <c r="H62" i="90"/>
  <c r="G62" i="90"/>
  <c r="F62" i="90"/>
  <c r="E62" i="90"/>
  <c r="D62" i="90"/>
  <c r="C62" i="90"/>
  <c r="O62" i="90" s="1"/>
  <c r="O60" i="90"/>
  <c r="O59" i="90"/>
  <c r="D59" i="90"/>
  <c r="C59" i="90"/>
  <c r="O57" i="90"/>
  <c r="O56" i="90"/>
  <c r="N55" i="90"/>
  <c r="M55" i="90"/>
  <c r="L55" i="90"/>
  <c r="K55" i="90"/>
  <c r="J55" i="90"/>
  <c r="I55" i="90"/>
  <c r="H55" i="90"/>
  <c r="G55" i="90"/>
  <c r="F55" i="90"/>
  <c r="E55" i="90"/>
  <c r="D55" i="90"/>
  <c r="C55" i="90"/>
  <c r="O55" i="90" s="1"/>
  <c r="O53" i="90"/>
  <c r="O52" i="90"/>
  <c r="N51" i="90"/>
  <c r="M51" i="90"/>
  <c r="L51" i="90"/>
  <c r="K51" i="90"/>
  <c r="J51" i="90"/>
  <c r="I51" i="90"/>
  <c r="H51" i="90"/>
  <c r="G51" i="90"/>
  <c r="F51" i="90"/>
  <c r="E51" i="90"/>
  <c r="D51" i="90"/>
  <c r="C51" i="90"/>
  <c r="O51" i="90" s="1"/>
  <c r="O49" i="90"/>
  <c r="O48" i="90"/>
  <c r="O47" i="90"/>
  <c r="O46" i="90"/>
  <c r="N45" i="90"/>
  <c r="M45" i="90"/>
  <c r="L45" i="90"/>
  <c r="K45" i="90"/>
  <c r="J45" i="90"/>
  <c r="I45" i="90"/>
  <c r="H45" i="90"/>
  <c r="G45" i="90"/>
  <c r="F45" i="90"/>
  <c r="E45" i="90"/>
  <c r="D45" i="90"/>
  <c r="C45" i="90"/>
  <c r="O45" i="90" s="1"/>
  <c r="O43" i="90"/>
  <c r="O42" i="90"/>
  <c r="O41" i="90"/>
  <c r="O40" i="90"/>
  <c r="O39" i="90"/>
  <c r="O38" i="90"/>
  <c r="O37" i="90"/>
  <c r="O36" i="90"/>
  <c r="O35" i="90"/>
  <c r="N34" i="90"/>
  <c r="M34" i="90"/>
  <c r="L34" i="90"/>
  <c r="K34" i="90"/>
  <c r="J34" i="90"/>
  <c r="I34" i="90"/>
  <c r="H34" i="90"/>
  <c r="G34" i="90"/>
  <c r="F34" i="90"/>
  <c r="E34" i="90"/>
  <c r="D34" i="90"/>
  <c r="C34" i="90"/>
  <c r="O34" i="90" s="1"/>
  <c r="O32" i="90"/>
  <c r="O31" i="90"/>
  <c r="O30" i="90"/>
  <c r="O29" i="90"/>
  <c r="O28" i="90"/>
  <c r="K27" i="90"/>
  <c r="K25" i="90" s="1"/>
  <c r="K24" i="90" s="1"/>
  <c r="J27" i="90"/>
  <c r="I27" i="90"/>
  <c r="H27" i="90"/>
  <c r="G27" i="90"/>
  <c r="G25" i="90" s="1"/>
  <c r="G24" i="90" s="1"/>
  <c r="F27" i="90"/>
  <c r="E27" i="90"/>
  <c r="D27" i="90"/>
  <c r="C27" i="90"/>
  <c r="C25" i="90" s="1"/>
  <c r="N26" i="90"/>
  <c r="N25" i="90" s="1"/>
  <c r="N24" i="90" s="1"/>
  <c r="M26" i="90"/>
  <c r="L26" i="90"/>
  <c r="L25" i="90" s="1"/>
  <c r="L24" i="90" s="1"/>
  <c r="K26" i="90"/>
  <c r="J26" i="90"/>
  <c r="J25" i="90" s="1"/>
  <c r="J24" i="90" s="1"/>
  <c r="I26" i="90"/>
  <c r="H26" i="90"/>
  <c r="H25" i="90" s="1"/>
  <c r="H24" i="90" s="1"/>
  <c r="G26" i="90"/>
  <c r="F26" i="90"/>
  <c r="F25" i="90" s="1"/>
  <c r="F24" i="90" s="1"/>
  <c r="E26" i="90"/>
  <c r="D26" i="90"/>
  <c r="D25" i="90" s="1"/>
  <c r="D24" i="90" s="1"/>
  <c r="C26" i="90"/>
  <c r="O26" i="90" s="1"/>
  <c r="M25" i="90"/>
  <c r="M24" i="90" s="1"/>
  <c r="I25" i="90"/>
  <c r="I24" i="90" s="1"/>
  <c r="E25" i="90"/>
  <c r="E24" i="90" s="1"/>
  <c r="O21" i="90"/>
  <c r="O20" i="90"/>
  <c r="O19" i="90"/>
  <c r="O18" i="90"/>
  <c r="O17" i="90"/>
  <c r="O16" i="90"/>
  <c r="O15" i="90"/>
  <c r="N14" i="90"/>
  <c r="M14" i="90"/>
  <c r="L14" i="90"/>
  <c r="K14" i="90"/>
  <c r="J14" i="90"/>
  <c r="I14" i="90"/>
  <c r="H14" i="90"/>
  <c r="G14" i="90"/>
  <c r="F14" i="90"/>
  <c r="E14" i="90"/>
  <c r="D14" i="90"/>
  <c r="C14" i="90"/>
  <c r="O14" i="90" s="1"/>
  <c r="O12" i="90"/>
  <c r="O11" i="90"/>
  <c r="O10" i="90"/>
  <c r="O9" i="90"/>
  <c r="O8" i="90"/>
  <c r="N7" i="90"/>
  <c r="M7" i="90"/>
  <c r="L7" i="90"/>
  <c r="K7" i="90"/>
  <c r="J7" i="90"/>
  <c r="I7" i="90"/>
  <c r="H7" i="90"/>
  <c r="G7" i="90"/>
  <c r="F7" i="90"/>
  <c r="E7" i="90"/>
  <c r="D7" i="90"/>
  <c r="C7" i="90"/>
  <c r="O7" i="90" s="1"/>
  <c r="O25" i="90" l="1"/>
  <c r="C24" i="90"/>
  <c r="O24" i="90" s="1"/>
  <c r="O27" i="90"/>
</calcChain>
</file>

<file path=xl/sharedStrings.xml><?xml version="1.0" encoding="utf-8"?>
<sst xmlns="http://schemas.openxmlformats.org/spreadsheetml/2006/main" count="77" uniqueCount="57">
  <si>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</si>
  <si>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</si>
  <si>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</si>
  <si>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</si>
  <si>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</si>
  <si>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</si>
  <si>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</si>
  <si>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</si>
  <si>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</si>
  <si>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</si>
  <si>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</si>
  <si>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</si>
  <si>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</si>
  <si>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</si>
  <si>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</si>
  <si>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</si>
  <si>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</si>
  <si>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</si>
  <si>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</si>
  <si>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</si>
  <si>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</si>
  <si>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</si>
  <si>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</si>
  <si>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</si>
  <si>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</si>
  <si>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</si>
  <si>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</si>
  <si>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</si>
  <si>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</si>
  <si>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</si>
  <si>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</si>
  <si>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</si>
  <si>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</si>
  <si>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</si>
  <si>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</si>
  <si>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</si>
  <si>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</si>
  <si>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</si>
  <si>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</si>
  <si>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</si>
  <si>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</si>
  <si>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</si>
  <si>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</si>
  <si>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</si>
  <si>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</si>
  <si>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</si>
  <si>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</si>
  <si>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</si>
  <si>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</si>
  <si>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</si>
  <si>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</si>
  <si>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</si>
  <si>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</si>
  <si>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Cabotaje (Monoboyas)</t>
  </si>
  <si>
    <t xml:space="preserve"> Acumulado Ene- Dic 2015</t>
  </si>
  <si>
    <t xml:space="preserve"> Acumulado Ene- Dic 2016</t>
  </si>
  <si>
    <t>Serie Mensual de Movimiento Portuario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</si>
</sst>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2]* #,##0.00_-;\-[$€-2]* #,##0.00_-;_-[$€-2]* &quot;-&quot;??_-"/>
  </numFmts>
  <fonts count="15" x14ac:knownFonts="1">
    <font>
      <sz val="10"/>
      <name val="Arial"/>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s>
  <fills count="3">
    <fill>
      <patternFill patternType="none"/>
    </fill>
    <fill>
      <patternFill patternType="gray125"/>
    </fill>
    <fill>
      <patternFill patternType="solid">
        <fgColor indexed="62"/>
        <bgColor indexed="64"/>
      </patternFill>
    </fill>
  </fills>
  <borders count="14">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 fillId="0" borderId="0"/>
    <xf numFmtId="0" fontId="12" fillId="0" borderId="0"/>
    <xf numFmtId="0" fontId="13" fillId="0" borderId="0"/>
    <xf numFmtId="0" fontId="1" fillId="0" borderId="0"/>
    <xf numFmtId="0" fontId="14" fillId="0" borderId="0"/>
    <xf numFmtId="9" fontId="1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73">
    <xf numFmtId="0" fontId="0" fillId="0" borderId="0" xfId="0"/>
    <xf numFmtId="4" fontId="10" fillId="0" borderId="5" xfId="1" applyNumberFormat="1" applyFont="1" applyBorder="1" applyAlignment="1">
      <alignment horizontal="right"/>
    </xf>
    <xf numFmtId="3" fontId="10" fillId="0" borderId="5" xfId="1" applyNumberFormat="1" applyFont="1" applyBorder="1" applyAlignment="1">
      <alignment horizontal="right"/>
    </xf>
    <xf numFmtId="0" fontId="3" fillId="0" borderId="0" xfId="12" applyFont="1"/>
    <xf numFmtId="0" fontId="3" fillId="0" borderId="0" xfId="12" applyFont="1" applyFill="1"/>
    <xf numFmtId="17" fontId="6" fillId="2" borderId="2" xfId="12" applyNumberFormat="1" applyFont="1" applyFill="1" applyBorder="1" applyAlignment="1">
      <alignment horizontal="center" vertical="center"/>
    </xf>
    <xf numFmtId="0" fontId="6" fillId="2" borderId="2" xfId="12" applyFont="1" applyFill="1" applyBorder="1" applyAlignment="1">
      <alignment horizontal="center" vertical="center" wrapText="1"/>
    </xf>
    <xf numFmtId="0" fontId="6" fillId="2" borderId="3" xfId="12" applyFont="1" applyFill="1" applyBorder="1" applyAlignment="1">
      <alignment horizontal="center" vertical="center" wrapText="1"/>
    </xf>
    <xf numFmtId="0" fontId="7" fillId="0" borderId="0" xfId="12" applyFont="1" applyFill="1" applyAlignment="1">
      <alignment horizontal="center" vertical="center"/>
    </xf>
    <xf numFmtId="0" fontId="8" fillId="0" borderId="4" xfId="12" applyFont="1" applyBorder="1"/>
    <xf numFmtId="0" fontId="8" fillId="0" borderId="5" xfId="12" applyFont="1" applyBorder="1"/>
    <xf numFmtId="0" fontId="8" fillId="0" borderId="5" xfId="12" applyFont="1" applyBorder="1" applyAlignment="1">
      <alignment horizontal="right"/>
    </xf>
    <xf numFmtId="0" fontId="10" fillId="0" borderId="5" xfId="12" applyFont="1" applyBorder="1" applyAlignment="1">
      <alignment horizontal="right"/>
    </xf>
    <xf numFmtId="0" fontId="8" fillId="0" borderId="6" xfId="12" applyFont="1" applyBorder="1" applyAlignment="1">
      <alignment horizontal="right"/>
    </xf>
    <xf numFmtId="0" fontId="9" fillId="0" borderId="0" xfId="12" applyFont="1" applyFill="1"/>
    <xf numFmtId="3" fontId="10" fillId="0" borderId="5" xfId="12" applyNumberFormat="1" applyFont="1" applyFill="1" applyBorder="1" applyAlignment="1">
      <alignment horizontal="right"/>
    </xf>
    <xf numFmtId="0" fontId="10" fillId="0" borderId="4" xfId="12" applyFont="1" applyBorder="1"/>
    <xf numFmtId="0" fontId="8" fillId="0" borderId="8" xfId="12" applyFont="1" applyBorder="1"/>
    <xf numFmtId="0" fontId="8" fillId="0" borderId="5" xfId="12" applyFont="1" applyFill="1" applyBorder="1" applyAlignment="1">
      <alignment horizontal="right"/>
    </xf>
    <xf numFmtId="3" fontId="10" fillId="0" borderId="5" xfId="12" applyNumberFormat="1" applyFont="1" applyBorder="1" applyAlignment="1">
      <alignment horizontal="right"/>
    </xf>
    <xf numFmtId="0" fontId="8" fillId="0" borderId="8" xfId="12" applyFont="1" applyFill="1" applyBorder="1"/>
    <xf numFmtId="0" fontId="8" fillId="0" borderId="7" xfId="12" applyFont="1" applyBorder="1"/>
    <xf numFmtId="4" fontId="10" fillId="0" borderId="8" xfId="12" applyNumberFormat="1" applyFont="1" applyFill="1" applyBorder="1" applyAlignment="1"/>
    <xf numFmtId="4" fontId="10" fillId="0" borderId="8" xfId="12" applyNumberFormat="1" applyFont="1" applyBorder="1" applyAlignment="1"/>
    <xf numFmtId="4" fontId="8" fillId="0" borderId="8" xfId="12" applyNumberFormat="1" applyFont="1" applyFill="1" applyBorder="1" applyAlignment="1"/>
    <xf numFmtId="4" fontId="8" fillId="0" borderId="5" xfId="12" applyNumberFormat="1" applyFont="1" applyBorder="1" applyAlignment="1"/>
    <xf numFmtId="4" fontId="8" fillId="0" borderId="5" xfId="12" applyNumberFormat="1" applyFont="1" applyFill="1" applyBorder="1" applyAlignment="1"/>
    <xf numFmtId="4" fontId="9" fillId="0" borderId="0" xfId="12" applyNumberFormat="1" applyFont="1" applyFill="1"/>
    <xf numFmtId="1" fontId="9" fillId="0" borderId="0" xfId="12" applyNumberFormat="1" applyFont="1" applyFill="1"/>
    <xf numFmtId="0" fontId="8" fillId="0" borderId="5" xfId="12" applyFont="1" applyFill="1" applyBorder="1"/>
    <xf numFmtId="0" fontId="8" fillId="0" borderId="7" xfId="12" applyFont="1" applyFill="1" applyBorder="1"/>
    <xf numFmtId="4" fontId="10" fillId="0" borderId="5" xfId="12" applyNumberFormat="1" applyFont="1" applyFill="1" applyBorder="1" applyAlignment="1">
      <alignment horizontal="right"/>
    </xf>
    <xf numFmtId="4" fontId="8" fillId="0" borderId="8" xfId="12" applyNumberFormat="1" applyFont="1" applyFill="1" applyBorder="1" applyAlignment="1">
      <alignment horizontal="right"/>
    </xf>
    <xf numFmtId="3" fontId="8" fillId="0" borderId="5" xfId="12" applyNumberFormat="1" applyFont="1" applyFill="1" applyBorder="1" applyAlignment="1"/>
    <xf numFmtId="4" fontId="10" fillId="0" borderId="8" xfId="12" applyNumberFormat="1" applyFont="1" applyFill="1" applyBorder="1" applyAlignment="1">
      <alignment horizontal="right"/>
    </xf>
    <xf numFmtId="3" fontId="10" fillId="0" borderId="8" xfId="12" applyNumberFormat="1" applyFont="1" applyBorder="1" applyAlignment="1">
      <alignment horizontal="right"/>
    </xf>
    <xf numFmtId="3" fontId="10" fillId="0" borderId="8" xfId="12" applyNumberFormat="1" applyFont="1" applyFill="1" applyBorder="1" applyAlignment="1">
      <alignment horizontal="right"/>
    </xf>
    <xf numFmtId="3" fontId="8" fillId="0" borderId="8" xfId="12" applyNumberFormat="1" applyFont="1" applyBorder="1" applyAlignment="1">
      <alignment horizontal="right"/>
    </xf>
    <xf numFmtId="3" fontId="8" fillId="0" borderId="5" xfId="12" applyNumberFormat="1" applyFont="1" applyBorder="1" applyAlignment="1">
      <alignment horizontal="right"/>
    </xf>
    <xf numFmtId="3" fontId="8" fillId="0" borderId="5" xfId="12" applyNumberFormat="1" applyFont="1" applyFill="1" applyBorder="1" applyAlignment="1">
      <alignment horizontal="right"/>
    </xf>
    <xf numFmtId="0" fontId="8" fillId="0" borderId="9" xfId="12" applyFont="1" applyBorder="1" applyAlignment="1">
      <alignment horizontal="right"/>
    </xf>
    <xf numFmtId="0" fontId="8" fillId="0" borderId="9" xfId="12" applyFont="1" applyFill="1" applyBorder="1" applyAlignment="1">
      <alignment horizontal="right"/>
    </xf>
    <xf numFmtId="0" fontId="8" fillId="0" borderId="8" xfId="12" applyFont="1" applyBorder="1" applyAlignment="1">
      <alignment horizontal="right"/>
    </xf>
    <xf numFmtId="0" fontId="8" fillId="0" borderId="8" xfId="12" applyFont="1" applyFill="1" applyBorder="1" applyAlignment="1">
      <alignment horizontal="right"/>
    </xf>
    <xf numFmtId="0" fontId="10" fillId="0" borderId="9" xfId="12" applyFont="1" applyBorder="1" applyAlignment="1">
      <alignment horizontal="right"/>
    </xf>
    <xf numFmtId="0" fontId="8" fillId="0" borderId="10" xfId="12" applyFont="1" applyBorder="1"/>
    <xf numFmtId="0" fontId="8" fillId="0" borderId="11" xfId="12" applyFont="1" applyBorder="1"/>
    <xf numFmtId="0" fontId="8" fillId="0" borderId="12" xfId="12" applyFont="1" applyBorder="1"/>
    <xf numFmtId="0" fontId="8" fillId="0" borderId="12" xfId="12" applyFont="1" applyBorder="1" applyAlignment="1">
      <alignment horizontal="right"/>
    </xf>
    <xf numFmtId="3" fontId="10" fillId="0" borderId="12" xfId="12" applyNumberFormat="1" applyFont="1" applyBorder="1" applyAlignment="1">
      <alignment horizontal="right"/>
    </xf>
    <xf numFmtId="0" fontId="10" fillId="0" borderId="8" xfId="12" applyFont="1" applyBorder="1" applyAlignment="1">
      <alignment horizontal="right"/>
    </xf>
    <xf numFmtId="0" fontId="10" fillId="0" borderId="11" xfId="12" applyFont="1" applyBorder="1"/>
    <xf numFmtId="0" fontId="8" fillId="0" borderId="9" xfId="12" applyFont="1" applyBorder="1"/>
    <xf numFmtId="0" fontId="8" fillId="0" borderId="13" xfId="12" applyFont="1" applyBorder="1"/>
    <xf numFmtId="0" fontId="8" fillId="0" borderId="13" xfId="12" applyFont="1" applyBorder="1" applyAlignment="1">
      <alignment horizontal="right"/>
    </xf>
    <xf numFmtId="0" fontId="10" fillId="0" borderId="13" xfId="12" applyFont="1" applyBorder="1" applyAlignment="1">
      <alignment horizontal="right"/>
    </xf>
    <xf numFmtId="0" fontId="11" fillId="0" borderId="0" xfId="12" applyFont="1" applyFill="1"/>
    <xf numFmtId="0" fontId="3" fillId="0" borderId="0" xfId="12" applyFont="1" applyAlignment="1">
      <alignment wrapText="1"/>
    </xf>
    <xf numFmtId="0" fontId="11" fillId="0" borderId="0" xfId="12" applyFont="1"/>
    <xf numFmtId="0" fontId="8" fillId="0" borderId="0" xfId="12" applyFont="1"/>
    <xf numFmtId="9" fontId="9" fillId="0" borderId="0" xfId="14" applyFont="1" applyFill="1"/>
    <xf numFmtId="4" fontId="8" fillId="0" borderId="5" xfId="12" applyNumberFormat="1" applyFont="1" applyBorder="1" applyAlignment="1">
      <alignment horizontal="right"/>
    </xf>
    <xf numFmtId="4" fontId="8" fillId="0" borderId="8" xfId="12" applyNumberFormat="1" applyFont="1" applyBorder="1" applyAlignment="1"/>
    <xf numFmtId="0" fontId="10" fillId="0" borderId="7" xfId="12" applyFont="1" applyBorder="1"/>
    <xf numFmtId="0" fontId="10" fillId="0" borderId="8" xfId="12" applyFont="1" applyBorder="1"/>
    <xf numFmtId="0" fontId="10" fillId="0" borderId="8" xfId="12" applyFont="1" applyFill="1" applyBorder="1"/>
    <xf numFmtId="0" fontId="10" fillId="0" borderId="7" xfId="12" applyFont="1" applyBorder="1"/>
    <xf numFmtId="0" fontId="10" fillId="0" borderId="8" xfId="12" applyFont="1" applyBorder="1"/>
    <xf numFmtId="0" fontId="4" fillId="0" borderId="0" xfId="12" applyFont="1" applyAlignment="1">
      <alignment horizontal="center"/>
    </xf>
    <xf numFmtId="0" fontId="5" fillId="2" borderId="1" xfId="12" applyFont="1" applyFill="1" applyBorder="1" applyAlignment="1">
      <alignment horizontal="center" vertical="center"/>
    </xf>
    <xf numFmtId="0" fontId="5" fillId="2" borderId="2" xfId="12" applyFont="1" applyFill="1" applyBorder="1" applyAlignment="1">
      <alignment horizontal="center" vertical="center"/>
    </xf>
    <xf numFmtId="0" fontId="10" fillId="0" borderId="7" xfId="12" applyFont="1" applyFill="1" applyBorder="1"/>
    <xf numFmtId="0" fontId="10" fillId="0" borderId="8" xfId="12" applyFont="1" applyFill="1" applyBorder="1"/>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542925</xdr:colOff>
      <xdr:row>3</xdr:row>
      <xdr:rowOff>57150</xdr:rowOff>
    </xdr:to>
    <xdr:pic>
      <xdr:nvPicPr>
        <xdr:cNvPr id="2"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72"/>
  <sheetViews>
    <sheetView showGridLines="0" tabSelected="1" view="pageBreakPreview" zoomScaleNormal="100" zoomScaleSheetLayoutView="100" workbookViewId="0">
      <pane ySplit="1815" topLeftCell="A7"/>
      <selection activeCell="B3" sqref="B3:Q3"/>
      <selection pane="bottomLeft" activeCell="O41" activeCellId="1" sqref="O35:O39 O41"/>
    </sheetView>
  </sheetViews>
  <sheetFormatPr baseColWidth="10" defaultRowHeight="12.75" x14ac:dyDescent="0.2"/>
  <cols>
    <col min="1" max="1" width="1.85546875" style="3" customWidth="1"/>
    <col min="2" max="2" width="31.5703125" style="3" customWidth="1"/>
    <col min="3" max="9" width="10.85546875" style="3" customWidth="1"/>
    <col min="10" max="10" width="11.28515625" style="3" customWidth="1"/>
    <col min="11" max="14" width="10.85546875" style="3" customWidth="1"/>
    <col min="15" max="15" width="11.7109375" style="3" bestFit="1" customWidth="1"/>
    <col min="16" max="16" width="11" style="3" bestFit="1" customWidth="1"/>
    <col min="17" max="18" width="11.42578125" style="4"/>
    <col min="19" max="19" width="11.7109375" style="4" bestFit="1" customWidth="1"/>
    <col min="20" max="16384" width="11.42578125" style="4"/>
  </cols>
  <sheetData>
    <row r="3" spans="1:21" ht="15.75" x14ac:dyDescent="0.25">
      <c r="B3" s="68" t="s">
        <v>56</v>
      </c>
      <c r="C3" s="68"/>
      <c r="D3" s="68"/>
      <c r="E3" s="68"/>
      <c r="F3" s="68"/>
      <c r="G3" s="68"/>
      <c r="H3" s="68"/>
      <c r="I3" s="68"/>
      <c r="J3" s="68"/>
      <c r="K3" s="68"/>
      <c r="L3" s="68"/>
      <c r="M3" s="68"/>
      <c r="N3" s="68"/>
      <c r="O3" s="68"/>
      <c r="P3" s="68"/>
      <c r="Q3" s="68"/>
    </row>
    <row r="4" spans="1:21" ht="13.5" thickBot="1" x14ac:dyDescent="0.25"/>
    <row r="5" spans="1:21" s="8" customFormat="1" ht="23.25" thickBot="1" x14ac:dyDescent="0.25">
      <c r="A5" s="69" t="s">
        <v>0</v>
      </c>
      <c r="B5" s="70"/>
      <c r="C5" s="5">
        <v>42370</v>
      </c>
      <c r="D5" s="5">
        <v>42401</v>
      </c>
      <c r="E5" s="5">
        <v>42430</v>
      </c>
      <c r="F5" s="5">
        <v>42461</v>
      </c>
      <c r="G5" s="5">
        <v>42491</v>
      </c>
      <c r="H5" s="5">
        <v>42522</v>
      </c>
      <c r="I5" s="5">
        <v>42552</v>
      </c>
      <c r="J5" s="5">
        <v>42583</v>
      </c>
      <c r="K5" s="5">
        <v>42614</v>
      </c>
      <c r="L5" s="5">
        <v>42644</v>
      </c>
      <c r="M5" s="5">
        <v>42675</v>
      </c>
      <c r="N5" s="5">
        <v>42705</v>
      </c>
      <c r="O5" s="6" t="s">
        <v>55</v>
      </c>
      <c r="P5" s="7" t="s">
        <v>54</v>
      </c>
    </row>
    <row r="6" spans="1:21" s="14" customFormat="1" ht="11.25" x14ac:dyDescent="0.2">
      <c r="A6" s="9" t="s">
        <v>1</v>
      </c>
      <c r="B6" s="10" t="s">
        <v>1</v>
      </c>
      <c r="C6" s="11" t="s">
        <v>1</v>
      </c>
      <c r="D6" s="11" t="s">
        <v>1</v>
      </c>
      <c r="E6" s="12"/>
      <c r="F6" s="11"/>
      <c r="G6" s="11"/>
      <c r="H6" s="11"/>
      <c r="I6" s="18"/>
      <c r="J6" s="18"/>
      <c r="K6" s="18"/>
      <c r="L6" s="11"/>
      <c r="M6" s="11"/>
      <c r="N6" s="11"/>
      <c r="O6" s="11" t="s">
        <v>1</v>
      </c>
      <c r="P6" s="13" t="s">
        <v>1</v>
      </c>
    </row>
    <row r="7" spans="1:21" s="14" customFormat="1" ht="11.25" x14ac:dyDescent="0.2">
      <c r="A7" s="71" t="s">
        <v>2</v>
      </c>
      <c r="B7" s="72"/>
      <c r="C7" s="15">
        <f>SUM(C8:C12)</f>
        <v>789</v>
      </c>
      <c r="D7" s="15">
        <f t="shared" ref="D7:N7" si="0">SUM(D8:D12)</f>
        <v>748</v>
      </c>
      <c r="E7" s="15">
        <f t="shared" si="0"/>
        <v>823</v>
      </c>
      <c r="F7" s="15">
        <f t="shared" si="0"/>
        <v>803</v>
      </c>
      <c r="G7" s="15">
        <f t="shared" si="0"/>
        <v>812</v>
      </c>
      <c r="H7" s="15">
        <f t="shared" si="0"/>
        <v>784</v>
      </c>
      <c r="I7" s="15">
        <f t="shared" si="0"/>
        <v>777</v>
      </c>
      <c r="J7" s="15">
        <f t="shared" si="0"/>
        <v>716</v>
      </c>
      <c r="K7" s="15">
        <f t="shared" si="0"/>
        <v>633</v>
      </c>
      <c r="L7" s="15">
        <f t="shared" si="0"/>
        <v>694</v>
      </c>
      <c r="M7" s="15">
        <f t="shared" si="0"/>
        <v>726</v>
      </c>
      <c r="N7" s="15">
        <f t="shared" si="0"/>
        <v>822</v>
      </c>
      <c r="O7" s="15">
        <f t="shared" ref="O7:O12" si="1">SUM(C7:N7)</f>
        <v>9127</v>
      </c>
      <c r="P7" s="15">
        <v>11368</v>
      </c>
    </row>
    <row r="8" spans="1:21" s="14" customFormat="1" ht="11.25" x14ac:dyDescent="0.2">
      <c r="A8" s="16"/>
      <c r="B8" s="17" t="s">
        <v>6</v>
      </c>
      <c r="C8" s="38">
        <v>16</v>
      </c>
      <c r="D8" s="39">
        <v>25</v>
      </c>
      <c r="E8" s="39">
        <v>20</v>
      </c>
      <c r="F8" s="39">
        <v>23</v>
      </c>
      <c r="G8" s="39">
        <v>28</v>
      </c>
      <c r="H8" s="39">
        <v>21</v>
      </c>
      <c r="I8" s="39">
        <v>19</v>
      </c>
      <c r="J8" s="39">
        <v>29</v>
      </c>
      <c r="K8" s="39">
        <v>25</v>
      </c>
      <c r="L8" s="39">
        <v>29</v>
      </c>
      <c r="M8" s="39">
        <v>25</v>
      </c>
      <c r="N8" s="39">
        <v>25</v>
      </c>
      <c r="O8" s="19">
        <f t="shared" si="1"/>
        <v>285</v>
      </c>
      <c r="P8" s="19">
        <v>234</v>
      </c>
      <c r="S8" s="60"/>
      <c r="U8" s="60"/>
    </row>
    <row r="9" spans="1:21" s="14" customFormat="1" ht="11.25" x14ac:dyDescent="0.2">
      <c r="A9" s="9"/>
      <c r="B9" s="17" t="s">
        <v>48</v>
      </c>
      <c r="C9" s="39">
        <v>599</v>
      </c>
      <c r="D9" s="39">
        <v>556</v>
      </c>
      <c r="E9" s="39">
        <v>594</v>
      </c>
      <c r="F9" s="39">
        <v>581</v>
      </c>
      <c r="G9" s="39">
        <v>525</v>
      </c>
      <c r="H9" s="39">
        <v>518</v>
      </c>
      <c r="I9" s="39">
        <v>502</v>
      </c>
      <c r="J9" s="39">
        <v>491</v>
      </c>
      <c r="K9" s="39">
        <v>469</v>
      </c>
      <c r="L9" s="39">
        <v>505</v>
      </c>
      <c r="M9" s="39">
        <v>481</v>
      </c>
      <c r="N9" s="39">
        <v>548</v>
      </c>
      <c r="O9" s="19">
        <f t="shared" si="1"/>
        <v>6369</v>
      </c>
      <c r="P9" s="19">
        <v>7386</v>
      </c>
      <c r="S9" s="60"/>
      <c r="U9" s="60"/>
    </row>
    <row r="10" spans="1:21" s="14" customFormat="1" ht="11.25" x14ac:dyDescent="0.2">
      <c r="A10" s="9"/>
      <c r="B10" s="17" t="s">
        <v>4</v>
      </c>
      <c r="C10" s="38">
        <v>17</v>
      </c>
      <c r="D10" s="39">
        <v>25</v>
      </c>
      <c r="E10" s="39">
        <v>22</v>
      </c>
      <c r="F10" s="39">
        <v>33</v>
      </c>
      <c r="G10" s="39">
        <v>26</v>
      </c>
      <c r="H10" s="38">
        <v>7</v>
      </c>
      <c r="I10" s="39">
        <v>11</v>
      </c>
      <c r="J10" s="39">
        <v>9</v>
      </c>
      <c r="K10" s="39">
        <v>9</v>
      </c>
      <c r="L10" s="39">
        <v>15</v>
      </c>
      <c r="M10" s="39">
        <v>42</v>
      </c>
      <c r="N10" s="39">
        <v>27</v>
      </c>
      <c r="O10" s="19">
        <f t="shared" si="1"/>
        <v>243</v>
      </c>
      <c r="P10" s="19">
        <v>340</v>
      </c>
      <c r="S10" s="60"/>
      <c r="U10" s="60"/>
    </row>
    <row r="11" spans="1:21" s="14" customFormat="1" ht="11.25" x14ac:dyDescent="0.2">
      <c r="A11" s="9"/>
      <c r="B11" s="17" t="s">
        <v>5</v>
      </c>
      <c r="C11" s="38">
        <v>112</v>
      </c>
      <c r="D11" s="38">
        <v>108</v>
      </c>
      <c r="E11" s="38">
        <v>156</v>
      </c>
      <c r="F11" s="39">
        <v>139</v>
      </c>
      <c r="G11" s="39">
        <v>208</v>
      </c>
      <c r="H11" s="38">
        <v>201</v>
      </c>
      <c r="I11" s="39">
        <v>204</v>
      </c>
      <c r="J11" s="39">
        <v>165</v>
      </c>
      <c r="K11" s="39">
        <v>80</v>
      </c>
      <c r="L11" s="39">
        <v>115</v>
      </c>
      <c r="M11" s="39">
        <v>153</v>
      </c>
      <c r="N11" s="39">
        <v>183</v>
      </c>
      <c r="O11" s="19">
        <f t="shared" si="1"/>
        <v>1824</v>
      </c>
      <c r="P11" s="19">
        <v>2715</v>
      </c>
      <c r="S11" s="60"/>
      <c r="U11" s="60"/>
    </row>
    <row r="12" spans="1:21" s="14" customFormat="1" ht="11.25" x14ac:dyDescent="0.2">
      <c r="A12" s="9"/>
      <c r="B12" s="17" t="s">
        <v>47</v>
      </c>
      <c r="C12" s="38">
        <v>45</v>
      </c>
      <c r="D12" s="39">
        <v>34</v>
      </c>
      <c r="E12" s="39">
        <v>31</v>
      </c>
      <c r="F12" s="39">
        <v>27</v>
      </c>
      <c r="G12" s="39">
        <v>25</v>
      </c>
      <c r="H12" s="38">
        <v>37</v>
      </c>
      <c r="I12" s="39">
        <v>41</v>
      </c>
      <c r="J12" s="39">
        <v>22</v>
      </c>
      <c r="K12" s="39">
        <v>50</v>
      </c>
      <c r="L12" s="39">
        <v>30</v>
      </c>
      <c r="M12" s="39">
        <v>25</v>
      </c>
      <c r="N12" s="39">
        <v>39</v>
      </c>
      <c r="O12" s="19">
        <f t="shared" si="1"/>
        <v>406</v>
      </c>
      <c r="P12" s="19">
        <v>693</v>
      </c>
    </row>
    <row r="13" spans="1:21" s="14" customFormat="1" ht="11.25" x14ac:dyDescent="0.2">
      <c r="A13" s="9"/>
      <c r="B13" s="17"/>
      <c r="C13" s="38"/>
      <c r="D13" s="38"/>
      <c r="E13" s="38"/>
      <c r="F13" s="38"/>
      <c r="G13" s="38"/>
      <c r="H13" s="38"/>
      <c r="I13" s="38"/>
      <c r="J13" s="38"/>
      <c r="K13" s="38"/>
      <c r="L13" s="38"/>
      <c r="M13" s="38"/>
      <c r="N13" s="38"/>
      <c r="O13" s="19"/>
      <c r="P13" s="11"/>
    </row>
    <row r="14" spans="1:21" s="14" customFormat="1" ht="11.25" x14ac:dyDescent="0.2">
      <c r="A14" s="66" t="s">
        <v>7</v>
      </c>
      <c r="B14" s="67"/>
      <c r="C14" s="19">
        <f t="shared" ref="C14:N14" si="2">SUM(C15:C21)</f>
        <v>815</v>
      </c>
      <c r="D14" s="19">
        <f t="shared" si="2"/>
        <v>766</v>
      </c>
      <c r="E14" s="19">
        <f t="shared" si="2"/>
        <v>848</v>
      </c>
      <c r="F14" s="15">
        <f t="shared" si="2"/>
        <v>829</v>
      </c>
      <c r="G14" s="15">
        <f t="shared" si="2"/>
        <v>829</v>
      </c>
      <c r="H14" s="19">
        <f t="shared" si="2"/>
        <v>799</v>
      </c>
      <c r="I14" s="19">
        <f t="shared" si="2"/>
        <v>785</v>
      </c>
      <c r="J14" s="19">
        <f t="shared" si="2"/>
        <v>727</v>
      </c>
      <c r="K14" s="19">
        <f t="shared" si="2"/>
        <v>642</v>
      </c>
      <c r="L14" s="19">
        <f t="shared" si="2"/>
        <v>703</v>
      </c>
      <c r="M14" s="19">
        <f t="shared" si="2"/>
        <v>740</v>
      </c>
      <c r="N14" s="19">
        <f t="shared" si="2"/>
        <v>854</v>
      </c>
      <c r="O14" s="19">
        <f t="shared" ref="O14:O21" si="3">SUM(C14:N14)</f>
        <v>9337</v>
      </c>
      <c r="P14" s="19">
        <v>11804</v>
      </c>
    </row>
    <row r="15" spans="1:21" s="14" customFormat="1" ht="11.25" x14ac:dyDescent="0.2">
      <c r="A15" s="9"/>
      <c r="B15" s="17" t="s">
        <v>8</v>
      </c>
      <c r="C15" s="38">
        <v>17</v>
      </c>
      <c r="D15" s="38">
        <v>25</v>
      </c>
      <c r="E15" s="39">
        <v>22</v>
      </c>
      <c r="F15" s="39">
        <v>33</v>
      </c>
      <c r="G15" s="39">
        <v>26</v>
      </c>
      <c r="H15" s="38">
        <v>7</v>
      </c>
      <c r="I15" s="38">
        <v>11</v>
      </c>
      <c r="J15" s="38">
        <v>9</v>
      </c>
      <c r="K15" s="38">
        <v>9</v>
      </c>
      <c r="L15" s="38">
        <v>15</v>
      </c>
      <c r="M15" s="38">
        <v>42</v>
      </c>
      <c r="N15" s="38">
        <v>27</v>
      </c>
      <c r="O15" s="19">
        <f t="shared" si="3"/>
        <v>243</v>
      </c>
      <c r="P15" s="19">
        <v>340</v>
      </c>
    </row>
    <row r="16" spans="1:21" s="14" customFormat="1" ht="11.25" x14ac:dyDescent="0.2">
      <c r="A16" s="9"/>
      <c r="B16" s="17" t="s">
        <v>9</v>
      </c>
      <c r="C16" s="38">
        <v>129</v>
      </c>
      <c r="D16" s="38">
        <v>119</v>
      </c>
      <c r="E16" s="39">
        <v>170</v>
      </c>
      <c r="F16" s="39">
        <v>159</v>
      </c>
      <c r="G16" s="39">
        <v>220</v>
      </c>
      <c r="H16" s="38">
        <v>210</v>
      </c>
      <c r="I16" s="38">
        <v>209</v>
      </c>
      <c r="J16" s="38">
        <v>174</v>
      </c>
      <c r="K16" s="38">
        <v>83</v>
      </c>
      <c r="L16" s="38">
        <v>119</v>
      </c>
      <c r="M16" s="38">
        <v>160</v>
      </c>
      <c r="N16" s="38">
        <v>200</v>
      </c>
      <c r="O16" s="19">
        <f t="shared" si="3"/>
        <v>1952</v>
      </c>
      <c r="P16" s="19">
        <v>2959</v>
      </c>
    </row>
    <row r="17" spans="1:20" s="14" customFormat="1" ht="11.25" x14ac:dyDescent="0.2">
      <c r="A17" s="9"/>
      <c r="B17" s="17" t="s">
        <v>3</v>
      </c>
      <c r="C17" s="38">
        <v>600</v>
      </c>
      <c r="D17" s="38">
        <v>558</v>
      </c>
      <c r="E17" s="38">
        <v>599</v>
      </c>
      <c r="F17" s="39">
        <v>584</v>
      </c>
      <c r="G17" s="39">
        <v>526</v>
      </c>
      <c r="H17" s="38">
        <v>519</v>
      </c>
      <c r="I17" s="38">
        <v>502</v>
      </c>
      <c r="J17" s="38">
        <v>489</v>
      </c>
      <c r="K17" s="38">
        <v>471</v>
      </c>
      <c r="L17" s="38">
        <v>507</v>
      </c>
      <c r="M17" s="38">
        <v>483</v>
      </c>
      <c r="N17" s="38">
        <v>558</v>
      </c>
      <c r="O17" s="19">
        <f t="shared" si="3"/>
        <v>6396</v>
      </c>
      <c r="P17" s="19">
        <v>7493</v>
      </c>
    </row>
    <row r="18" spans="1:20" s="14" customFormat="1" ht="11.25" x14ac:dyDescent="0.2">
      <c r="A18" s="9"/>
      <c r="B18" s="20" t="s">
        <v>10</v>
      </c>
      <c r="C18" s="38">
        <v>5</v>
      </c>
      <c r="D18" s="38">
        <v>4</v>
      </c>
      <c r="E18" s="38">
        <v>5</v>
      </c>
      <c r="F18" s="39">
        <v>3</v>
      </c>
      <c r="G18" s="39">
        <v>3</v>
      </c>
      <c r="H18" s="38">
        <v>4</v>
      </c>
      <c r="I18" s="38">
        <v>2</v>
      </c>
      <c r="J18" s="38">
        <v>4</v>
      </c>
      <c r="K18" s="38">
        <v>3</v>
      </c>
      <c r="L18" s="38">
        <v>3</v>
      </c>
      <c r="M18" s="38">
        <v>2</v>
      </c>
      <c r="N18" s="38">
        <v>3</v>
      </c>
      <c r="O18" s="19">
        <f t="shared" si="3"/>
        <v>41</v>
      </c>
      <c r="P18" s="19">
        <v>66</v>
      </c>
    </row>
    <row r="19" spans="1:20" s="14" customFormat="1" ht="11.25" x14ac:dyDescent="0.2">
      <c r="A19" s="9"/>
      <c r="B19" s="17" t="s">
        <v>6</v>
      </c>
      <c r="C19" s="38">
        <v>16</v>
      </c>
      <c r="D19" s="38">
        <v>25</v>
      </c>
      <c r="E19" s="38">
        <v>20</v>
      </c>
      <c r="F19" s="39">
        <v>23</v>
      </c>
      <c r="G19" s="39">
        <v>28</v>
      </c>
      <c r="H19" s="38">
        <v>21</v>
      </c>
      <c r="I19" s="38">
        <v>19</v>
      </c>
      <c r="J19" s="39">
        <v>29</v>
      </c>
      <c r="K19" s="38">
        <v>25</v>
      </c>
      <c r="L19" s="38">
        <v>29</v>
      </c>
      <c r="M19" s="38">
        <v>25</v>
      </c>
      <c r="N19" s="38">
        <v>25</v>
      </c>
      <c r="O19" s="19">
        <f t="shared" si="3"/>
        <v>285</v>
      </c>
      <c r="P19" s="19">
        <v>234</v>
      </c>
    </row>
    <row r="20" spans="1:20" s="14" customFormat="1" ht="11.25" x14ac:dyDescent="0.2">
      <c r="A20" s="9"/>
      <c r="B20" s="17" t="s">
        <v>47</v>
      </c>
      <c r="C20" s="38">
        <v>48</v>
      </c>
      <c r="D20" s="38">
        <v>35</v>
      </c>
      <c r="E20" s="38">
        <v>32</v>
      </c>
      <c r="F20" s="39">
        <v>27</v>
      </c>
      <c r="G20" s="39">
        <v>26</v>
      </c>
      <c r="H20" s="38">
        <v>38</v>
      </c>
      <c r="I20" s="38">
        <v>42</v>
      </c>
      <c r="J20" s="39">
        <v>22</v>
      </c>
      <c r="K20" s="38">
        <v>51</v>
      </c>
      <c r="L20" s="38">
        <v>30</v>
      </c>
      <c r="M20" s="38">
        <v>28</v>
      </c>
      <c r="N20" s="38">
        <v>41</v>
      </c>
      <c r="O20" s="19">
        <f t="shared" si="3"/>
        <v>420</v>
      </c>
      <c r="P20" s="19">
        <v>711</v>
      </c>
    </row>
    <row r="21" spans="1:20" s="14" customFormat="1" ht="11.25" x14ac:dyDescent="0.2">
      <c r="A21" s="9"/>
      <c r="B21" s="20" t="s">
        <v>11</v>
      </c>
      <c r="C21" s="38">
        <v>0</v>
      </c>
      <c r="D21" s="38">
        <v>0</v>
      </c>
      <c r="E21" s="38">
        <v>0</v>
      </c>
      <c r="F21" s="39">
        <v>0</v>
      </c>
      <c r="G21" s="39">
        <v>0</v>
      </c>
      <c r="H21" s="38">
        <v>0</v>
      </c>
      <c r="I21" s="38">
        <v>0</v>
      </c>
      <c r="J21" s="38">
        <v>0</v>
      </c>
      <c r="K21" s="38">
        <v>0</v>
      </c>
      <c r="L21" s="38">
        <v>0</v>
      </c>
      <c r="M21" s="38">
        <v>0</v>
      </c>
      <c r="N21" s="38">
        <v>0</v>
      </c>
      <c r="O21" s="19">
        <f t="shared" si="3"/>
        <v>0</v>
      </c>
      <c r="P21" s="19">
        <v>1</v>
      </c>
    </row>
    <row r="22" spans="1:20" s="14" customFormat="1" ht="11.25" x14ac:dyDescent="0.2">
      <c r="A22" s="9"/>
      <c r="B22" s="10"/>
      <c r="C22" s="11"/>
      <c r="D22" s="11"/>
      <c r="E22" s="11"/>
      <c r="F22" s="18"/>
      <c r="G22" s="18"/>
      <c r="H22" s="61"/>
      <c r="I22" s="11"/>
      <c r="J22" s="11"/>
      <c r="K22" s="11"/>
      <c r="L22" s="11"/>
      <c r="M22" s="11"/>
      <c r="N22" s="11"/>
      <c r="O22" s="11"/>
      <c r="P22" s="11"/>
    </row>
    <row r="23" spans="1:20" s="14" customFormat="1" ht="11.25" x14ac:dyDescent="0.2">
      <c r="A23" s="66" t="s">
        <v>12</v>
      </c>
      <c r="B23" s="67"/>
      <c r="C23" s="11"/>
      <c r="D23" s="11"/>
      <c r="E23" s="11"/>
      <c r="F23" s="18"/>
      <c r="G23" s="18"/>
      <c r="H23" s="11"/>
      <c r="I23" s="11"/>
      <c r="J23" s="11"/>
      <c r="K23" s="11"/>
      <c r="L23" s="11"/>
      <c r="M23" s="11"/>
      <c r="N23" s="11"/>
      <c r="O23" s="12"/>
      <c r="P23" s="12"/>
    </row>
    <row r="24" spans="1:20" s="14" customFormat="1" ht="11.25" x14ac:dyDescent="0.2">
      <c r="A24" s="21"/>
      <c r="B24" s="64" t="s">
        <v>13</v>
      </c>
      <c r="C24" s="22">
        <f t="shared" ref="C24:L24" si="4">SUM(C25+C28+C29+C30+C31+C32)</f>
        <v>1769935.591</v>
      </c>
      <c r="D24" s="22">
        <f t="shared" si="4"/>
        <v>2145120.8539999998</v>
      </c>
      <c r="E24" s="22">
        <f t="shared" si="4"/>
        <v>1654430.8090000001</v>
      </c>
      <c r="F24" s="22">
        <f t="shared" si="4"/>
        <v>2357785.9510000004</v>
      </c>
      <c r="G24" s="22">
        <f t="shared" si="4"/>
        <v>2864931.5179999997</v>
      </c>
      <c r="H24" s="22">
        <f t="shared" si="4"/>
        <v>2165364.9380000001</v>
      </c>
      <c r="I24" s="23">
        <f t="shared" si="4"/>
        <v>1942439.7789999999</v>
      </c>
      <c r="J24" s="23">
        <f t="shared" si="4"/>
        <v>2839434.1600000006</v>
      </c>
      <c r="K24" s="23">
        <f t="shared" si="4"/>
        <v>2935665.5619999999</v>
      </c>
      <c r="L24" s="23">
        <f t="shared" si="4"/>
        <v>3245583.5179999997</v>
      </c>
      <c r="M24" s="23">
        <f>SUM(M25+M28+M29+M30+M31+M32)</f>
        <v>2888898.088</v>
      </c>
      <c r="N24" s="23">
        <f>SUM(N25+N28+N29+N30+N31+N32)</f>
        <v>2396923.7899999996</v>
      </c>
      <c r="O24" s="1">
        <f t="shared" ref="O24:O32" si="5">SUM(C24:N24)</f>
        <v>29206514.557999995</v>
      </c>
      <c r="P24" s="1">
        <v>22507760.552000001</v>
      </c>
    </row>
    <row r="25" spans="1:20" s="14" customFormat="1" ht="11.25" x14ac:dyDescent="0.2">
      <c r="A25" s="9"/>
      <c r="B25" s="17" t="s">
        <v>14</v>
      </c>
      <c r="C25" s="23">
        <f t="shared" ref="C25:N25" si="6">SUM(C26:C27)</f>
        <v>1370105.139</v>
      </c>
      <c r="D25" s="23">
        <f t="shared" si="6"/>
        <v>1873163.307</v>
      </c>
      <c r="E25" s="23">
        <f t="shared" si="6"/>
        <v>1412687.5060000001</v>
      </c>
      <c r="F25" s="22">
        <f t="shared" si="6"/>
        <v>2043257.32</v>
      </c>
      <c r="G25" s="22">
        <f t="shared" si="6"/>
        <v>2672945.1570000001</v>
      </c>
      <c r="H25" s="23">
        <f t="shared" si="6"/>
        <v>1927101.43</v>
      </c>
      <c r="I25" s="23">
        <f t="shared" si="6"/>
        <v>1555877.8659999999</v>
      </c>
      <c r="J25" s="23">
        <f t="shared" si="6"/>
        <v>2613955.5340000005</v>
      </c>
      <c r="K25" s="23">
        <f t="shared" si="6"/>
        <v>2633551.5210000002</v>
      </c>
      <c r="L25" s="23">
        <f t="shared" si="6"/>
        <v>2855600.2939999998</v>
      </c>
      <c r="M25" s="23">
        <f t="shared" si="6"/>
        <v>2680451.449</v>
      </c>
      <c r="N25" s="23">
        <f t="shared" si="6"/>
        <v>2169823.7859999998</v>
      </c>
      <c r="O25" s="1">
        <f t="shared" si="5"/>
        <v>25808520.309</v>
      </c>
      <c r="P25" s="1">
        <v>16168555.344000001</v>
      </c>
    </row>
    <row r="26" spans="1:20" s="14" customFormat="1" ht="11.25" x14ac:dyDescent="0.2">
      <c r="A26" s="9"/>
      <c r="B26" s="17" t="s">
        <v>15</v>
      </c>
      <c r="C26" s="62">
        <f>5256.276+1852.833</f>
        <v>7109.1090000000004</v>
      </c>
      <c r="D26" s="24">
        <f>11155.057</f>
        <v>11155.057000000001</v>
      </c>
      <c r="E26" s="62">
        <f>10808.51+2287.74+236.816</f>
        <v>13333.066000000001</v>
      </c>
      <c r="F26" s="26">
        <f>10865.57</f>
        <v>10865.57</v>
      </c>
      <c r="G26" s="24">
        <f>10328.424+298.323</f>
        <v>10626.747000000001</v>
      </c>
      <c r="H26" s="25">
        <f>0</f>
        <v>0</v>
      </c>
      <c r="I26" s="25">
        <f>41+10651.626</f>
        <v>10692.626</v>
      </c>
      <c r="J26" s="25">
        <f>154.225+10488.25</f>
        <v>10642.475</v>
      </c>
      <c r="K26" s="25">
        <f>10696.281</f>
        <v>10696.281000000001</v>
      </c>
      <c r="L26" s="25">
        <f>5352.354</f>
        <v>5352.3540000000003</v>
      </c>
      <c r="M26" s="25">
        <f>1010.623+5358.446</f>
        <v>6369.0689999999995</v>
      </c>
      <c r="N26" s="25">
        <f>15.159+11216.877</f>
        <v>11232.036</v>
      </c>
      <c r="O26" s="1">
        <f t="shared" si="5"/>
        <v>108074.39000000001</v>
      </c>
      <c r="P26" s="1">
        <v>108068.016</v>
      </c>
    </row>
    <row r="27" spans="1:20" s="14" customFormat="1" ht="11.25" x14ac:dyDescent="0.2">
      <c r="A27" s="9"/>
      <c r="B27" s="17" t="s">
        <v>16</v>
      </c>
      <c r="C27" s="62">
        <f>1362996.03</f>
        <v>1362996.03</v>
      </c>
      <c r="D27" s="62">
        <f>1862008.25</f>
        <v>1862008.25</v>
      </c>
      <c r="E27" s="62">
        <f>1399354.44</f>
        <v>1399354.44</v>
      </c>
      <c r="F27" s="24">
        <f>2032391.75</f>
        <v>2032391.75</v>
      </c>
      <c r="G27" s="26">
        <f>25000+2637318.41</f>
        <v>2662318.41</v>
      </c>
      <c r="H27" s="26">
        <f>1927101.43</f>
        <v>1927101.43</v>
      </c>
      <c r="I27" s="26">
        <f>1545185.24</f>
        <v>1545185.24</v>
      </c>
      <c r="J27" s="26">
        <f>559.089+2602753.97</f>
        <v>2603313.0590000004</v>
      </c>
      <c r="K27" s="25">
        <f>2622855.24</f>
        <v>2622855.2400000002</v>
      </c>
      <c r="L27" s="25">
        <v>2850247.94</v>
      </c>
      <c r="M27" s="26">
        <v>2674082.38</v>
      </c>
      <c r="N27" s="26">
        <v>2158591.75</v>
      </c>
      <c r="O27" s="1">
        <f t="shared" si="5"/>
        <v>25700445.919</v>
      </c>
      <c r="P27" s="1">
        <v>16060487.328000002</v>
      </c>
    </row>
    <row r="28" spans="1:20" s="14" customFormat="1" ht="11.25" x14ac:dyDescent="0.2">
      <c r="A28" s="9"/>
      <c r="B28" s="20" t="s">
        <v>53</v>
      </c>
      <c r="C28" s="62">
        <v>25793.49</v>
      </c>
      <c r="D28" s="62">
        <v>0</v>
      </c>
      <c r="E28" s="26">
        <v>0</v>
      </c>
      <c r="F28" s="26">
        <v>89216.03</v>
      </c>
      <c r="G28" s="26">
        <v>0</v>
      </c>
      <c r="H28" s="26">
        <v>52521.11</v>
      </c>
      <c r="I28" s="26">
        <v>186971.27</v>
      </c>
      <c r="J28" s="26">
        <v>0</v>
      </c>
      <c r="K28" s="25">
        <v>95576.19</v>
      </c>
      <c r="L28" s="25">
        <v>169930</v>
      </c>
      <c r="M28" s="25">
        <v>0</v>
      </c>
      <c r="N28" s="25">
        <v>31764.76</v>
      </c>
      <c r="O28" s="1">
        <f t="shared" si="5"/>
        <v>651772.85000000009</v>
      </c>
      <c r="P28" s="1">
        <v>2245430.6129999999</v>
      </c>
      <c r="R28" s="27"/>
      <c r="S28" s="28"/>
    </row>
    <row r="29" spans="1:20" s="14" customFormat="1" ht="11.25" x14ac:dyDescent="0.2">
      <c r="A29" s="9"/>
      <c r="B29" s="17" t="s">
        <v>49</v>
      </c>
      <c r="C29" s="62">
        <v>336063</v>
      </c>
      <c r="D29" s="62">
        <v>240380</v>
      </c>
      <c r="E29" s="26">
        <v>207224</v>
      </c>
      <c r="F29" s="26">
        <v>202009</v>
      </c>
      <c r="G29" s="26">
        <v>173928</v>
      </c>
      <c r="H29" s="26">
        <v>160292</v>
      </c>
      <c r="I29" s="26">
        <v>186476</v>
      </c>
      <c r="J29" s="26">
        <v>199903</v>
      </c>
      <c r="K29" s="25">
        <v>191410</v>
      </c>
      <c r="L29" s="25">
        <v>203825</v>
      </c>
      <c r="M29" s="26">
        <v>190134</v>
      </c>
      <c r="N29" s="26">
        <v>173492</v>
      </c>
      <c r="O29" s="1">
        <f>SUM(C29:N29)</f>
        <v>2465136</v>
      </c>
      <c r="P29" s="1">
        <v>3604955</v>
      </c>
      <c r="R29" s="27"/>
      <c r="S29" s="28"/>
    </row>
    <row r="30" spans="1:20" s="14" customFormat="1" ht="11.25" x14ac:dyDescent="0.2">
      <c r="A30" s="9"/>
      <c r="B30" s="20" t="s">
        <v>50</v>
      </c>
      <c r="C30" s="24">
        <v>31175.789000000001</v>
      </c>
      <c r="D30" s="24">
        <v>25047.853999999999</v>
      </c>
      <c r="E30" s="24">
        <v>31288.050000000003</v>
      </c>
      <c r="F30" s="24">
        <v>18403.170999999998</v>
      </c>
      <c r="G30" s="24">
        <v>15960.081</v>
      </c>
      <c r="H30" s="24">
        <v>24126.187999999998</v>
      </c>
      <c r="I30" s="24">
        <v>12483.433000000001</v>
      </c>
      <c r="J30" s="24">
        <v>24821.716</v>
      </c>
      <c r="K30" s="25">
        <v>14034.241</v>
      </c>
      <c r="L30" s="25">
        <v>14055.388000000001</v>
      </c>
      <c r="M30" s="26">
        <v>9361.9539999999997</v>
      </c>
      <c r="N30" s="26">
        <v>20270.134999999998</v>
      </c>
      <c r="O30" s="1">
        <f t="shared" si="5"/>
        <v>241028.00000000003</v>
      </c>
      <c r="P30" s="1">
        <v>410822.74500000005</v>
      </c>
    </row>
    <row r="31" spans="1:20" s="14" customFormat="1" ht="11.25" x14ac:dyDescent="0.2">
      <c r="A31" s="9"/>
      <c r="B31" s="20" t="s">
        <v>17</v>
      </c>
      <c r="C31" s="62">
        <v>2705.79</v>
      </c>
      <c r="D31" s="62">
        <v>2652.232</v>
      </c>
      <c r="E31" s="25">
        <v>1327.713</v>
      </c>
      <c r="F31" s="26">
        <v>690.19</v>
      </c>
      <c r="G31" s="26">
        <v>0</v>
      </c>
      <c r="H31" s="25">
        <v>0</v>
      </c>
      <c r="I31" s="25">
        <v>87.5</v>
      </c>
      <c r="J31" s="25">
        <v>72</v>
      </c>
      <c r="K31" s="25">
        <v>0</v>
      </c>
      <c r="L31" s="25">
        <v>61.2</v>
      </c>
      <c r="M31" s="25">
        <v>2913.75</v>
      </c>
      <c r="N31" s="26">
        <v>665.5</v>
      </c>
      <c r="O31" s="1">
        <f t="shared" si="5"/>
        <v>11175.875</v>
      </c>
      <c r="P31" s="1">
        <v>22918.109999999997</v>
      </c>
    </row>
    <row r="32" spans="1:20" s="14" customFormat="1" ht="11.25" x14ac:dyDescent="0.2">
      <c r="A32" s="9"/>
      <c r="B32" s="29" t="s">
        <v>18</v>
      </c>
      <c r="C32" s="25">
        <v>4092.3829999999998</v>
      </c>
      <c r="D32" s="62">
        <v>3877.4609999999998</v>
      </c>
      <c r="E32" s="25">
        <v>1903.54</v>
      </c>
      <c r="F32" s="26">
        <v>4210.24</v>
      </c>
      <c r="G32" s="26">
        <v>2098.2800000000002</v>
      </c>
      <c r="H32" s="25">
        <v>1324.21</v>
      </c>
      <c r="I32" s="25">
        <v>543.71</v>
      </c>
      <c r="J32" s="25">
        <v>681.91</v>
      </c>
      <c r="K32" s="25">
        <v>1093.6099999999999</v>
      </c>
      <c r="L32" s="25">
        <v>2111.636</v>
      </c>
      <c r="M32" s="25">
        <v>6036.9350000000004</v>
      </c>
      <c r="N32" s="26">
        <v>907.60900000000004</v>
      </c>
      <c r="O32" s="1">
        <f t="shared" si="5"/>
        <v>28881.523999999998</v>
      </c>
      <c r="P32" s="1">
        <v>55078.740000000005</v>
      </c>
      <c r="S32" s="27"/>
      <c r="T32" s="28"/>
    </row>
    <row r="33" spans="1:22" s="14" customFormat="1" ht="11.25" x14ac:dyDescent="0.2">
      <c r="A33" s="9"/>
      <c r="B33" s="10"/>
      <c r="C33" s="11"/>
      <c r="D33" s="11"/>
      <c r="E33" s="11"/>
      <c r="F33" s="18"/>
      <c r="G33" s="18"/>
      <c r="H33" s="11"/>
      <c r="I33" s="11"/>
      <c r="J33" s="11"/>
      <c r="K33" s="11"/>
      <c r="L33" s="11"/>
      <c r="M33" s="11"/>
      <c r="N33" s="18"/>
      <c r="O33" s="12"/>
      <c r="P33" s="12"/>
      <c r="S33" s="27"/>
      <c r="T33" s="28"/>
    </row>
    <row r="34" spans="1:22" s="14" customFormat="1" ht="11.25" x14ac:dyDescent="0.2">
      <c r="A34" s="30" t="s">
        <v>1</v>
      </c>
      <c r="B34" s="65" t="s">
        <v>19</v>
      </c>
      <c r="C34" s="22">
        <f>SUM(C35:C43)</f>
        <v>1769935.591</v>
      </c>
      <c r="D34" s="22">
        <f t="shared" ref="D34:N34" si="7">SUM(D35:D43)</f>
        <v>2145120.8539999998</v>
      </c>
      <c r="E34" s="22">
        <f>SUM(E35:E43)</f>
        <v>1654430.8089999999</v>
      </c>
      <c r="F34" s="22">
        <f t="shared" si="7"/>
        <v>2357785.9509999999</v>
      </c>
      <c r="G34" s="22">
        <f>SUM(G35:G43)</f>
        <v>2864931.5180000002</v>
      </c>
      <c r="H34" s="22">
        <f t="shared" si="7"/>
        <v>2165364.9380000001</v>
      </c>
      <c r="I34" s="22">
        <f t="shared" si="7"/>
        <v>1942439.7790000001</v>
      </c>
      <c r="J34" s="22">
        <f t="shared" si="7"/>
        <v>2839434.16</v>
      </c>
      <c r="K34" s="22">
        <f>SUM(K35:K43)</f>
        <v>2935665.5620000004</v>
      </c>
      <c r="L34" s="22">
        <f>SUM(L35:L43)</f>
        <v>3245583.5180000002</v>
      </c>
      <c r="M34" s="23">
        <f t="shared" si="7"/>
        <v>2888898.088</v>
      </c>
      <c r="N34" s="22">
        <f t="shared" si="7"/>
        <v>2396923.79</v>
      </c>
      <c r="O34" s="31">
        <f t="shared" ref="O34:O42" si="8">SUM(C34:N34)</f>
        <v>29206514.557999998</v>
      </c>
      <c r="P34" s="31">
        <v>22507760.552000005</v>
      </c>
      <c r="S34" s="27"/>
      <c r="T34" s="28"/>
    </row>
    <row r="35" spans="1:22" s="14" customFormat="1" ht="11.25" x14ac:dyDescent="0.2">
      <c r="A35" s="30" t="s">
        <v>1</v>
      </c>
      <c r="B35" s="20" t="s">
        <v>20</v>
      </c>
      <c r="C35" s="24">
        <v>1675.9359999999999</v>
      </c>
      <c r="D35" s="24">
        <v>0</v>
      </c>
      <c r="E35" s="25">
        <v>2287.7399999999998</v>
      </c>
      <c r="F35" s="26">
        <v>0</v>
      </c>
      <c r="G35" s="26">
        <v>298.32299999999998</v>
      </c>
      <c r="H35" s="26">
        <v>0</v>
      </c>
      <c r="I35" s="26">
        <v>41</v>
      </c>
      <c r="J35" s="26">
        <v>708.77800000000002</v>
      </c>
      <c r="K35" s="26">
        <v>0</v>
      </c>
      <c r="L35" s="26">
        <v>0</v>
      </c>
      <c r="M35" s="26">
        <v>1010.623</v>
      </c>
      <c r="N35" s="26">
        <v>15.159000000000001</v>
      </c>
      <c r="O35" s="31">
        <f t="shared" si="8"/>
        <v>6037.5589999999993</v>
      </c>
      <c r="P35" s="31">
        <v>15507.263999999999</v>
      </c>
      <c r="Q35" s="27"/>
      <c r="S35" s="27"/>
      <c r="V35" s="60"/>
    </row>
    <row r="36" spans="1:22" s="14" customFormat="1" ht="11.25" x14ac:dyDescent="0.2">
      <c r="A36" s="30"/>
      <c r="B36" s="20" t="s">
        <v>21</v>
      </c>
      <c r="C36" s="24">
        <v>800.78300000000002</v>
      </c>
      <c r="D36" s="24">
        <v>621.22299999999996</v>
      </c>
      <c r="E36" s="26">
        <v>765.36300000000006</v>
      </c>
      <c r="F36" s="26">
        <v>1991.7</v>
      </c>
      <c r="G36" s="26">
        <v>807.3</v>
      </c>
      <c r="H36" s="26">
        <v>202.06</v>
      </c>
      <c r="I36" s="26">
        <v>154</v>
      </c>
      <c r="J36" s="26">
        <v>221.93</v>
      </c>
      <c r="K36" s="26">
        <v>492.03</v>
      </c>
      <c r="L36" s="26">
        <v>1602.9860000000001</v>
      </c>
      <c r="M36" s="26">
        <v>5398.5050000000001</v>
      </c>
      <c r="N36" s="26">
        <v>1126.404</v>
      </c>
      <c r="O36" s="31">
        <f t="shared" si="8"/>
        <v>14184.284000000001</v>
      </c>
      <c r="P36" s="31">
        <v>21835.073000000004</v>
      </c>
      <c r="Q36" s="27"/>
      <c r="R36" s="27"/>
      <c r="V36" s="60"/>
    </row>
    <row r="37" spans="1:22" s="14" customFormat="1" ht="11.25" x14ac:dyDescent="0.2">
      <c r="A37" s="30"/>
      <c r="B37" s="20" t="s">
        <v>22</v>
      </c>
      <c r="C37" s="24">
        <v>176.89699999999999</v>
      </c>
      <c r="D37" s="24">
        <v>0</v>
      </c>
      <c r="E37" s="26">
        <v>236.816</v>
      </c>
      <c r="F37" s="26">
        <v>0</v>
      </c>
      <c r="G37" s="26">
        <v>0</v>
      </c>
      <c r="H37" s="26">
        <v>0</v>
      </c>
      <c r="I37" s="26">
        <v>0</v>
      </c>
      <c r="J37" s="26">
        <v>4.5359999999999996</v>
      </c>
      <c r="K37" s="26">
        <v>0</v>
      </c>
      <c r="L37" s="26">
        <v>0</v>
      </c>
      <c r="M37" s="26">
        <v>0</v>
      </c>
      <c r="N37" s="26">
        <v>0</v>
      </c>
      <c r="O37" s="31">
        <f t="shared" si="8"/>
        <v>418.24899999999997</v>
      </c>
      <c r="P37" s="31">
        <v>248.15</v>
      </c>
      <c r="Q37" s="27"/>
      <c r="V37" s="60"/>
    </row>
    <row r="38" spans="1:22" s="14" customFormat="1" ht="11.25" x14ac:dyDescent="0.2">
      <c r="A38" s="30" t="s">
        <v>1</v>
      </c>
      <c r="B38" s="20" t="s">
        <v>23</v>
      </c>
      <c r="C38" s="24">
        <v>0</v>
      </c>
      <c r="D38" s="24">
        <v>0</v>
      </c>
      <c r="E38" s="26">
        <v>0</v>
      </c>
      <c r="F38" s="26">
        <v>0</v>
      </c>
      <c r="G38" s="26">
        <v>25000</v>
      </c>
      <c r="H38" s="26">
        <v>0</v>
      </c>
      <c r="I38" s="26">
        <v>0</v>
      </c>
      <c r="J38" s="26">
        <v>0</v>
      </c>
      <c r="K38" s="26">
        <v>0</v>
      </c>
      <c r="L38" s="26">
        <v>0</v>
      </c>
      <c r="M38" s="26">
        <v>0</v>
      </c>
      <c r="N38" s="26">
        <v>0</v>
      </c>
      <c r="O38" s="31">
        <f t="shared" si="8"/>
        <v>25000</v>
      </c>
      <c r="P38" s="31">
        <v>10900</v>
      </c>
      <c r="Q38" s="27"/>
      <c r="V38" s="60"/>
    </row>
    <row r="39" spans="1:22" s="14" customFormat="1" ht="11.25" x14ac:dyDescent="0.2">
      <c r="A39" s="30" t="s">
        <v>1</v>
      </c>
      <c r="B39" s="20" t="s">
        <v>24</v>
      </c>
      <c r="C39" s="24">
        <v>0</v>
      </c>
      <c r="D39" s="24">
        <v>0</v>
      </c>
      <c r="E39" s="26">
        <v>0</v>
      </c>
      <c r="F39" s="26">
        <v>0</v>
      </c>
      <c r="G39" s="26">
        <v>0</v>
      </c>
      <c r="H39" s="26">
        <v>0</v>
      </c>
      <c r="I39" s="26">
        <v>0</v>
      </c>
      <c r="J39" s="26">
        <v>0</v>
      </c>
      <c r="K39" s="26">
        <v>0</v>
      </c>
      <c r="L39" s="26">
        <v>261</v>
      </c>
      <c r="M39" s="26">
        <v>721</v>
      </c>
      <c r="N39" s="26">
        <v>264.70499999999998</v>
      </c>
      <c r="O39" s="31">
        <f t="shared" si="8"/>
        <v>1246.7049999999999</v>
      </c>
      <c r="P39" s="31">
        <v>511</v>
      </c>
      <c r="Q39" s="27"/>
      <c r="V39" s="60"/>
    </row>
    <row r="40" spans="1:22" s="14" customFormat="1" ht="11.25" x14ac:dyDescent="0.2">
      <c r="A40" s="30"/>
      <c r="B40" s="20" t="s">
        <v>25</v>
      </c>
      <c r="C40" s="24">
        <v>336063</v>
      </c>
      <c r="D40" s="26">
        <v>240380</v>
      </c>
      <c r="E40" s="26">
        <v>207224</v>
      </c>
      <c r="F40" s="26">
        <v>202009</v>
      </c>
      <c r="G40" s="26">
        <v>173928</v>
      </c>
      <c r="H40" s="26">
        <v>160292</v>
      </c>
      <c r="I40" s="26">
        <v>186476</v>
      </c>
      <c r="J40" s="26">
        <v>199903</v>
      </c>
      <c r="K40" s="26">
        <v>191410</v>
      </c>
      <c r="L40" s="26">
        <v>203825</v>
      </c>
      <c r="M40" s="26">
        <v>190134</v>
      </c>
      <c r="N40" s="26">
        <v>173492</v>
      </c>
      <c r="O40" s="31">
        <f t="shared" si="8"/>
        <v>2465136</v>
      </c>
      <c r="P40" s="31">
        <v>3604955</v>
      </c>
      <c r="Q40" s="27"/>
      <c r="V40" s="60"/>
    </row>
    <row r="41" spans="1:22" s="14" customFormat="1" ht="11.25" x14ac:dyDescent="0.2">
      <c r="A41" s="30"/>
      <c r="B41" s="20" t="s">
        <v>26</v>
      </c>
      <c r="C41" s="24">
        <v>11253.665999999999</v>
      </c>
      <c r="D41" s="24">
        <v>17063.526999999998</v>
      </c>
      <c r="E41" s="26">
        <v>13274.4</v>
      </c>
      <c r="F41" s="26">
        <v>13774.3</v>
      </c>
      <c r="G41" s="26">
        <v>11619.404</v>
      </c>
      <c r="H41" s="26">
        <v>1122.1500000000001</v>
      </c>
      <c r="I41" s="26">
        <v>11128.835999999999</v>
      </c>
      <c r="J41" s="26">
        <v>11020.23</v>
      </c>
      <c r="K41" s="26">
        <v>11297.861000000001</v>
      </c>
      <c r="L41" s="26">
        <v>5661.2039999999997</v>
      </c>
      <c r="M41" s="26">
        <v>8189.6260000000002</v>
      </c>
      <c r="N41" s="26">
        <v>11398.877</v>
      </c>
      <c r="O41" s="31">
        <f t="shared" si="8"/>
        <v>126804.08099999998</v>
      </c>
      <c r="P41" s="31">
        <v>149467.52100000001</v>
      </c>
      <c r="Q41" s="27"/>
      <c r="V41" s="60"/>
    </row>
    <row r="42" spans="1:22" s="14" customFormat="1" ht="11.25" x14ac:dyDescent="0.2">
      <c r="A42" s="30" t="s">
        <v>1</v>
      </c>
      <c r="B42" s="20" t="s">
        <v>27</v>
      </c>
      <c r="C42" s="24">
        <v>31175.789000000001</v>
      </c>
      <c r="D42" s="24">
        <v>25047.853999999999</v>
      </c>
      <c r="E42" s="24">
        <v>31288.050000000003</v>
      </c>
      <c r="F42" s="24">
        <v>18403.170999999998</v>
      </c>
      <c r="G42" s="24">
        <v>15960.081</v>
      </c>
      <c r="H42" s="24">
        <v>24126.187999999998</v>
      </c>
      <c r="I42" s="24">
        <v>12483.433000000001</v>
      </c>
      <c r="J42" s="26">
        <v>24821.716</v>
      </c>
      <c r="K42" s="26">
        <v>14034.241</v>
      </c>
      <c r="L42" s="26">
        <v>14055.388000000001</v>
      </c>
      <c r="M42" s="26">
        <v>9361.9539999999997</v>
      </c>
      <c r="N42" s="26">
        <v>20270.134999999998</v>
      </c>
      <c r="O42" s="31">
        <f t="shared" si="8"/>
        <v>241028.00000000003</v>
      </c>
      <c r="P42" s="31">
        <v>410822.74400000001</v>
      </c>
    </row>
    <row r="43" spans="1:22" s="14" customFormat="1" ht="11.25" x14ac:dyDescent="0.2">
      <c r="A43" s="30"/>
      <c r="B43" s="20" t="s">
        <v>28</v>
      </c>
      <c r="C43" s="24">
        <v>1388789.52</v>
      </c>
      <c r="D43" s="24">
        <v>1862008.25</v>
      </c>
      <c r="E43" s="24">
        <v>1399354.44</v>
      </c>
      <c r="F43" s="24">
        <v>2121607.7799999998</v>
      </c>
      <c r="G43" s="24">
        <v>2637318.41</v>
      </c>
      <c r="H43" s="24">
        <v>1979622.54</v>
      </c>
      <c r="I43" s="24">
        <v>1732156.51</v>
      </c>
      <c r="J43" s="32">
        <v>2602753.9700000002</v>
      </c>
      <c r="K43" s="26">
        <v>2718431.43</v>
      </c>
      <c r="L43" s="26">
        <v>3020177.94</v>
      </c>
      <c r="M43" s="26">
        <v>2674082.38</v>
      </c>
      <c r="N43" s="26">
        <v>2190356.5099999998</v>
      </c>
      <c r="O43" s="31">
        <f t="shared" ref="O43" si="9">SUM(C43:N43)</f>
        <v>26326659.68</v>
      </c>
      <c r="P43" s="31">
        <v>18293513.800000001</v>
      </c>
      <c r="S43" s="27"/>
      <c r="T43" s="27"/>
      <c r="U43" s="27"/>
    </row>
    <row r="44" spans="1:22" s="14" customFormat="1" ht="11.25" x14ac:dyDescent="0.2">
      <c r="A44" s="30"/>
      <c r="B44" s="20"/>
      <c r="C44" s="33"/>
      <c r="D44" s="33"/>
      <c r="E44" s="33"/>
      <c r="F44" s="33"/>
      <c r="G44" s="33"/>
      <c r="H44" s="33"/>
      <c r="I44" s="33"/>
      <c r="J44" s="33"/>
      <c r="K44" s="33"/>
      <c r="L44" s="33"/>
      <c r="M44" s="33"/>
      <c r="N44" s="33"/>
      <c r="O44" s="34"/>
      <c r="P44" s="34"/>
    </row>
    <row r="45" spans="1:22" s="14" customFormat="1" ht="11.25" x14ac:dyDescent="0.2">
      <c r="A45" s="66" t="s">
        <v>29</v>
      </c>
      <c r="B45" s="67"/>
      <c r="C45" s="35">
        <f t="shared" ref="C45:N45" si="10">SUM(C46:C49)</f>
        <v>10</v>
      </c>
      <c r="D45" s="35">
        <f t="shared" si="10"/>
        <v>0</v>
      </c>
      <c r="E45" s="35">
        <f t="shared" si="10"/>
        <v>13</v>
      </c>
      <c r="F45" s="35">
        <f t="shared" si="10"/>
        <v>0</v>
      </c>
      <c r="G45" s="35">
        <f t="shared" si="10"/>
        <v>0</v>
      </c>
      <c r="H45" s="35">
        <f t="shared" si="10"/>
        <v>0</v>
      </c>
      <c r="I45" s="35">
        <f t="shared" si="10"/>
        <v>0</v>
      </c>
      <c r="J45" s="35">
        <f t="shared" si="10"/>
        <v>2</v>
      </c>
      <c r="K45" s="35">
        <f t="shared" si="10"/>
        <v>0</v>
      </c>
      <c r="L45" s="36">
        <f t="shared" si="10"/>
        <v>0</v>
      </c>
      <c r="M45" s="36">
        <f t="shared" si="10"/>
        <v>0</v>
      </c>
      <c r="N45" s="36">
        <f t="shared" si="10"/>
        <v>0</v>
      </c>
      <c r="O45" s="19">
        <f t="shared" ref="O45:O49" si="11">SUM(C45:N45)</f>
        <v>25</v>
      </c>
      <c r="P45" s="19">
        <v>23</v>
      </c>
    </row>
    <row r="46" spans="1:22" s="14" customFormat="1" ht="11.25" x14ac:dyDescent="0.2">
      <c r="A46" s="21" t="s">
        <v>1</v>
      </c>
      <c r="B46" s="17" t="s">
        <v>30</v>
      </c>
      <c r="C46" s="37">
        <v>10</v>
      </c>
      <c r="D46" s="37">
        <v>0</v>
      </c>
      <c r="E46" s="38">
        <v>13</v>
      </c>
      <c r="F46" s="38">
        <v>0</v>
      </c>
      <c r="G46" s="38">
        <v>0</v>
      </c>
      <c r="H46" s="38">
        <v>0</v>
      </c>
      <c r="I46" s="38">
        <v>0</v>
      </c>
      <c r="J46" s="38">
        <v>2</v>
      </c>
      <c r="K46" s="38">
        <v>0</v>
      </c>
      <c r="L46" s="39">
        <v>0</v>
      </c>
      <c r="M46" s="39">
        <v>0</v>
      </c>
      <c r="N46" s="39">
        <v>0</v>
      </c>
      <c r="O46" s="19">
        <f t="shared" si="11"/>
        <v>25</v>
      </c>
      <c r="P46" s="19">
        <v>23</v>
      </c>
    </row>
    <row r="47" spans="1:22" s="14" customFormat="1" ht="11.25" x14ac:dyDescent="0.2">
      <c r="A47" s="21" t="s">
        <v>1</v>
      </c>
      <c r="B47" s="17" t="s">
        <v>31</v>
      </c>
      <c r="C47" s="37">
        <v>0</v>
      </c>
      <c r="D47" s="37">
        <v>0</v>
      </c>
      <c r="E47" s="38">
        <v>0</v>
      </c>
      <c r="F47" s="38">
        <v>0</v>
      </c>
      <c r="G47" s="38">
        <v>0</v>
      </c>
      <c r="H47" s="38">
        <v>0</v>
      </c>
      <c r="I47" s="38">
        <v>0</v>
      </c>
      <c r="J47" s="38">
        <v>0</v>
      </c>
      <c r="K47" s="38">
        <v>0</v>
      </c>
      <c r="L47" s="39">
        <v>0</v>
      </c>
      <c r="M47" s="39">
        <v>0</v>
      </c>
      <c r="N47" s="39">
        <v>0</v>
      </c>
      <c r="O47" s="19">
        <f t="shared" si="11"/>
        <v>0</v>
      </c>
      <c r="P47" s="19">
        <v>0</v>
      </c>
    </row>
    <row r="48" spans="1:22" s="14" customFormat="1" ht="11.25" x14ac:dyDescent="0.2">
      <c r="A48" s="21"/>
      <c r="B48" s="17" t="s">
        <v>32</v>
      </c>
      <c r="C48" s="37">
        <v>0</v>
      </c>
      <c r="D48" s="37">
        <v>0</v>
      </c>
      <c r="E48" s="38">
        <v>0</v>
      </c>
      <c r="F48" s="38">
        <v>0</v>
      </c>
      <c r="G48" s="38">
        <v>0</v>
      </c>
      <c r="H48" s="38">
        <v>0</v>
      </c>
      <c r="I48" s="38">
        <v>0</v>
      </c>
      <c r="J48" s="38">
        <v>0</v>
      </c>
      <c r="K48" s="38">
        <v>0</v>
      </c>
      <c r="L48" s="39">
        <v>0</v>
      </c>
      <c r="M48" s="39">
        <v>0</v>
      </c>
      <c r="N48" s="39">
        <v>0</v>
      </c>
      <c r="O48" s="19">
        <f t="shared" si="11"/>
        <v>0</v>
      </c>
      <c r="P48" s="19">
        <v>0</v>
      </c>
    </row>
    <row r="49" spans="1:16" s="14" customFormat="1" ht="11.25" x14ac:dyDescent="0.2">
      <c r="A49" s="21"/>
      <c r="B49" s="17" t="s">
        <v>33</v>
      </c>
      <c r="C49" s="37">
        <v>0</v>
      </c>
      <c r="D49" s="37">
        <v>0</v>
      </c>
      <c r="E49" s="38">
        <v>0</v>
      </c>
      <c r="F49" s="38">
        <v>0</v>
      </c>
      <c r="G49" s="38">
        <v>0</v>
      </c>
      <c r="H49" s="38">
        <v>0</v>
      </c>
      <c r="I49" s="38">
        <v>0</v>
      </c>
      <c r="J49" s="38">
        <v>0</v>
      </c>
      <c r="K49" s="38">
        <v>0</v>
      </c>
      <c r="L49" s="39">
        <v>0</v>
      </c>
      <c r="M49" s="39">
        <v>0</v>
      </c>
      <c r="N49" s="39">
        <v>0</v>
      </c>
      <c r="O49" s="19">
        <f t="shared" si="11"/>
        <v>0</v>
      </c>
      <c r="P49" s="19">
        <v>0</v>
      </c>
    </row>
    <row r="50" spans="1:16" s="14" customFormat="1" ht="11.25" x14ac:dyDescent="0.2">
      <c r="A50" s="21"/>
      <c r="B50" s="17"/>
      <c r="C50" s="37"/>
      <c r="D50" s="37"/>
      <c r="E50" s="38"/>
      <c r="F50" s="38"/>
      <c r="G50" s="38"/>
      <c r="H50" s="38"/>
      <c r="I50" s="38"/>
      <c r="J50" s="38"/>
      <c r="K50" s="38"/>
      <c r="L50" s="39"/>
      <c r="M50" s="39"/>
      <c r="N50" s="39"/>
      <c r="O50" s="12"/>
      <c r="P50" s="12"/>
    </row>
    <row r="51" spans="1:16" s="14" customFormat="1" ht="11.25" x14ac:dyDescent="0.2">
      <c r="A51" s="66" t="s">
        <v>34</v>
      </c>
      <c r="B51" s="67"/>
      <c r="C51" s="35">
        <f t="shared" ref="C51:N51" si="12">SUM(C52:C53)</f>
        <v>0</v>
      </c>
      <c r="D51" s="35">
        <f t="shared" si="12"/>
        <v>0</v>
      </c>
      <c r="E51" s="35">
        <f t="shared" si="12"/>
        <v>0</v>
      </c>
      <c r="F51" s="35">
        <f t="shared" si="12"/>
        <v>0</v>
      </c>
      <c r="G51" s="35">
        <f t="shared" si="12"/>
        <v>0</v>
      </c>
      <c r="H51" s="35">
        <f t="shared" si="12"/>
        <v>0</v>
      </c>
      <c r="I51" s="35">
        <f t="shared" si="12"/>
        <v>0</v>
      </c>
      <c r="J51" s="35">
        <f t="shared" si="12"/>
        <v>0</v>
      </c>
      <c r="K51" s="35">
        <f t="shared" si="12"/>
        <v>0</v>
      </c>
      <c r="L51" s="36">
        <f t="shared" si="12"/>
        <v>0</v>
      </c>
      <c r="M51" s="36">
        <f t="shared" si="12"/>
        <v>0</v>
      </c>
      <c r="N51" s="36">
        <f t="shared" si="12"/>
        <v>0</v>
      </c>
      <c r="O51" s="19">
        <f>SUM(C51:N51)</f>
        <v>0</v>
      </c>
      <c r="P51" s="19">
        <v>0</v>
      </c>
    </row>
    <row r="52" spans="1:16" s="14" customFormat="1" ht="11.25" x14ac:dyDescent="0.2">
      <c r="A52" s="21" t="s">
        <v>1</v>
      </c>
      <c r="B52" s="17" t="s">
        <v>30</v>
      </c>
      <c r="C52" s="37">
        <v>0</v>
      </c>
      <c r="D52" s="37">
        <v>0</v>
      </c>
      <c r="E52" s="38">
        <v>0</v>
      </c>
      <c r="F52" s="38">
        <v>0</v>
      </c>
      <c r="G52" s="38">
        <v>0</v>
      </c>
      <c r="H52" s="38">
        <v>0</v>
      </c>
      <c r="I52" s="38">
        <v>0</v>
      </c>
      <c r="J52" s="38">
        <v>0</v>
      </c>
      <c r="K52" s="38">
        <v>0</v>
      </c>
      <c r="L52" s="39">
        <v>0</v>
      </c>
      <c r="M52" s="39">
        <v>0</v>
      </c>
      <c r="N52" s="39">
        <v>0</v>
      </c>
      <c r="O52" s="19">
        <f>SUM(C52:N52)</f>
        <v>0</v>
      </c>
      <c r="P52" s="19">
        <v>0</v>
      </c>
    </row>
    <row r="53" spans="1:16" s="14" customFormat="1" ht="11.25" x14ac:dyDescent="0.2">
      <c r="A53" s="21" t="s">
        <v>1</v>
      </c>
      <c r="B53" s="17" t="s">
        <v>31</v>
      </c>
      <c r="C53" s="37">
        <v>0</v>
      </c>
      <c r="D53" s="37">
        <v>0</v>
      </c>
      <c r="E53" s="38">
        <v>0</v>
      </c>
      <c r="F53" s="38">
        <v>0</v>
      </c>
      <c r="G53" s="38">
        <v>0</v>
      </c>
      <c r="H53" s="38">
        <v>0</v>
      </c>
      <c r="I53" s="38">
        <v>0</v>
      </c>
      <c r="J53" s="38">
        <v>0</v>
      </c>
      <c r="K53" s="38">
        <v>0</v>
      </c>
      <c r="L53" s="39">
        <v>0</v>
      </c>
      <c r="M53" s="39">
        <v>0</v>
      </c>
      <c r="N53" s="39">
        <v>0</v>
      </c>
      <c r="O53" s="19">
        <f>SUM(C53:N53)</f>
        <v>0</v>
      </c>
      <c r="P53" s="19">
        <v>0</v>
      </c>
    </row>
    <row r="54" spans="1:16" s="14" customFormat="1" ht="11.25" x14ac:dyDescent="0.2">
      <c r="A54" s="21"/>
      <c r="B54" s="17"/>
      <c r="C54" s="37"/>
      <c r="D54" s="37"/>
      <c r="E54" s="38"/>
      <c r="F54" s="38"/>
      <c r="G54" s="38"/>
      <c r="H54" s="38"/>
      <c r="I54" s="38"/>
      <c r="J54" s="38"/>
      <c r="K54" s="38"/>
      <c r="L54" s="39"/>
      <c r="M54" s="39"/>
      <c r="N54" s="39"/>
      <c r="O54" s="12"/>
      <c r="P54" s="12"/>
    </row>
    <row r="55" spans="1:16" s="14" customFormat="1" ht="11.25" x14ac:dyDescent="0.2">
      <c r="A55" s="66" t="s">
        <v>35</v>
      </c>
      <c r="B55" s="67"/>
      <c r="C55" s="19">
        <f t="shared" ref="C55:N55" si="13">SUM(C56:C57)</f>
        <v>1053</v>
      </c>
      <c r="D55" s="19">
        <f t="shared" si="13"/>
        <v>2136</v>
      </c>
      <c r="E55" s="19">
        <f t="shared" si="13"/>
        <v>3660</v>
      </c>
      <c r="F55" s="15">
        <f t="shared" si="13"/>
        <v>3476</v>
      </c>
      <c r="G55" s="15">
        <f t="shared" si="13"/>
        <v>4576</v>
      </c>
      <c r="H55" s="15">
        <f t="shared" si="13"/>
        <v>3448</v>
      </c>
      <c r="I55" s="15">
        <f t="shared" si="13"/>
        <v>2724</v>
      </c>
      <c r="J55" s="15">
        <f t="shared" si="13"/>
        <v>1899</v>
      </c>
      <c r="K55" s="15">
        <f t="shared" si="13"/>
        <v>1255</v>
      </c>
      <c r="L55" s="15">
        <f>SUM(L56:L57)</f>
        <v>1658</v>
      </c>
      <c r="M55" s="15">
        <f t="shared" si="13"/>
        <v>2441</v>
      </c>
      <c r="N55" s="15">
        <f t="shared" si="13"/>
        <v>2247</v>
      </c>
      <c r="O55" s="19">
        <f>SUM(C55:N55)</f>
        <v>30573</v>
      </c>
      <c r="P55" s="2">
        <v>40166</v>
      </c>
    </row>
    <row r="56" spans="1:16" s="14" customFormat="1" ht="11.25" x14ac:dyDescent="0.2">
      <c r="A56" s="63"/>
      <c r="B56" s="17" t="s">
        <v>36</v>
      </c>
      <c r="C56" s="40">
        <v>482</v>
      </c>
      <c r="D56" s="40">
        <v>1363</v>
      </c>
      <c r="E56" s="41">
        <v>1671</v>
      </c>
      <c r="F56" s="41">
        <v>1755</v>
      </c>
      <c r="G56" s="41">
        <v>2304</v>
      </c>
      <c r="H56" s="41">
        <v>1593</v>
      </c>
      <c r="I56" s="41">
        <v>1223</v>
      </c>
      <c r="J56" s="40">
        <v>817</v>
      </c>
      <c r="K56" s="40">
        <v>558</v>
      </c>
      <c r="L56" s="40">
        <v>818</v>
      </c>
      <c r="M56" s="41">
        <v>1197</v>
      </c>
      <c r="N56" s="41">
        <v>1110</v>
      </c>
      <c r="O56" s="19">
        <f>SUM(C56:N56)</f>
        <v>14891</v>
      </c>
      <c r="P56" s="2">
        <v>19510</v>
      </c>
    </row>
    <row r="57" spans="1:16" s="14" customFormat="1" ht="11.25" x14ac:dyDescent="0.2">
      <c r="A57" s="63"/>
      <c r="B57" s="17" t="s">
        <v>37</v>
      </c>
      <c r="C57" s="40">
        <v>571</v>
      </c>
      <c r="D57" s="40">
        <v>773</v>
      </c>
      <c r="E57" s="41">
        <v>1989</v>
      </c>
      <c r="F57" s="41">
        <v>1721</v>
      </c>
      <c r="G57" s="41">
        <v>2272</v>
      </c>
      <c r="H57" s="41">
        <v>1855</v>
      </c>
      <c r="I57" s="41">
        <v>1501</v>
      </c>
      <c r="J57" s="40">
        <v>1082</v>
      </c>
      <c r="K57" s="40">
        <v>697</v>
      </c>
      <c r="L57" s="40">
        <v>840</v>
      </c>
      <c r="M57" s="41">
        <v>1244</v>
      </c>
      <c r="N57" s="41">
        <v>1137</v>
      </c>
      <c r="O57" s="19">
        <f>SUM(C57:N57)</f>
        <v>15682</v>
      </c>
      <c r="P57" s="2">
        <v>20656</v>
      </c>
    </row>
    <row r="58" spans="1:16" s="14" customFormat="1" ht="11.25" x14ac:dyDescent="0.2">
      <c r="A58" s="21"/>
      <c r="B58" s="17"/>
      <c r="C58" s="42"/>
      <c r="D58" s="42"/>
      <c r="E58" s="42"/>
      <c r="F58" s="42"/>
      <c r="G58" s="42"/>
      <c r="H58" s="43"/>
      <c r="I58" s="42"/>
      <c r="J58" s="42"/>
      <c r="K58" s="42"/>
      <c r="L58" s="43"/>
      <c r="M58" s="43"/>
      <c r="N58" s="43"/>
      <c r="O58" s="12"/>
      <c r="P58" s="12"/>
    </row>
    <row r="59" spans="1:16" s="14" customFormat="1" ht="11.25" x14ac:dyDescent="0.2">
      <c r="A59" s="66" t="s">
        <v>38</v>
      </c>
      <c r="B59" s="67"/>
      <c r="C59" s="44">
        <f>SUM(C60)</f>
        <v>0</v>
      </c>
      <c r="D59" s="44">
        <f>SUM(D60)</f>
        <v>0</v>
      </c>
      <c r="E59" s="44">
        <v>0</v>
      </c>
      <c r="F59" s="44">
        <v>0</v>
      </c>
      <c r="G59" s="44">
        <v>0</v>
      </c>
      <c r="H59" s="44">
        <v>0</v>
      </c>
      <c r="I59" s="44">
        <v>0</v>
      </c>
      <c r="J59" s="44">
        <v>0</v>
      </c>
      <c r="K59" s="44">
        <v>0</v>
      </c>
      <c r="L59" s="44">
        <v>0</v>
      </c>
      <c r="M59" s="44">
        <v>0</v>
      </c>
      <c r="N59" s="44">
        <v>0</v>
      </c>
      <c r="O59" s="19">
        <f>SUM(C59:N59)</f>
        <v>0</v>
      </c>
      <c r="P59" s="35">
        <v>0</v>
      </c>
    </row>
    <row r="60" spans="1:16" s="14" customFormat="1" ht="12" thickBot="1" x14ac:dyDescent="0.25">
      <c r="A60" s="45" t="s">
        <v>1</v>
      </c>
      <c r="B60" s="17" t="s">
        <v>39</v>
      </c>
      <c r="C60" s="42">
        <v>0</v>
      </c>
      <c r="D60" s="42">
        <v>0</v>
      </c>
      <c r="E60" s="42">
        <v>0</v>
      </c>
      <c r="F60" s="42">
        <v>0</v>
      </c>
      <c r="G60" s="42">
        <v>0</v>
      </c>
      <c r="H60" s="42">
        <v>0</v>
      </c>
      <c r="I60" s="42">
        <v>0</v>
      </c>
      <c r="J60" s="42">
        <v>0</v>
      </c>
      <c r="K60" s="42">
        <v>0</v>
      </c>
      <c r="L60" s="42">
        <v>0</v>
      </c>
      <c r="M60" s="42">
        <v>0</v>
      </c>
      <c r="N60" s="42">
        <v>0</v>
      </c>
      <c r="O60" s="19">
        <f>SUM(C60:N60)</f>
        <v>0</v>
      </c>
      <c r="P60" s="35">
        <v>0</v>
      </c>
    </row>
    <row r="61" spans="1:16" s="14" customFormat="1" ht="11.25" x14ac:dyDescent="0.2">
      <c r="A61" s="46"/>
      <c r="B61" s="47"/>
      <c r="C61" s="48"/>
      <c r="D61" s="48"/>
      <c r="E61" s="48"/>
      <c r="F61" s="48"/>
      <c r="G61" s="48"/>
      <c r="H61" s="48"/>
      <c r="I61" s="48"/>
      <c r="J61" s="48"/>
      <c r="K61" s="48"/>
      <c r="L61" s="48"/>
      <c r="M61" s="48"/>
      <c r="N61" s="48"/>
      <c r="O61" s="48"/>
      <c r="P61" s="49"/>
    </row>
    <row r="62" spans="1:16" x14ac:dyDescent="0.2">
      <c r="A62" s="66" t="s">
        <v>40</v>
      </c>
      <c r="B62" s="67"/>
      <c r="C62" s="44">
        <f>SUM(C65)</f>
        <v>0</v>
      </c>
      <c r="D62" s="44">
        <f t="shared" ref="D62:N62" si="14">SUM(D63:D65)</f>
        <v>0</v>
      </c>
      <c r="E62" s="44">
        <f t="shared" si="14"/>
        <v>0</v>
      </c>
      <c r="F62" s="44">
        <f t="shared" si="14"/>
        <v>0</v>
      </c>
      <c r="G62" s="44">
        <f t="shared" si="14"/>
        <v>0</v>
      </c>
      <c r="H62" s="44">
        <f t="shared" si="14"/>
        <v>0</v>
      </c>
      <c r="I62" s="44">
        <f t="shared" si="14"/>
        <v>0</v>
      </c>
      <c r="J62" s="44">
        <f t="shared" si="14"/>
        <v>0</v>
      </c>
      <c r="K62" s="44">
        <f t="shared" si="14"/>
        <v>0</v>
      </c>
      <c r="L62" s="44">
        <f t="shared" si="14"/>
        <v>0</v>
      </c>
      <c r="M62" s="44">
        <f t="shared" si="14"/>
        <v>0</v>
      </c>
      <c r="N62" s="44">
        <f t="shared" si="14"/>
        <v>0</v>
      </c>
      <c r="O62" s="44">
        <f t="shared" ref="O62:O65" si="15">SUM(C62:N62)</f>
        <v>0</v>
      </c>
      <c r="P62" s="50">
        <v>0</v>
      </c>
    </row>
    <row r="63" spans="1:16" x14ac:dyDescent="0.2">
      <c r="A63" s="51"/>
      <c r="B63" s="52" t="s">
        <v>41</v>
      </c>
      <c r="C63" s="40">
        <v>0</v>
      </c>
      <c r="D63" s="40">
        <v>0</v>
      </c>
      <c r="E63" s="40">
        <v>0</v>
      </c>
      <c r="F63" s="40">
        <v>0</v>
      </c>
      <c r="G63" s="40">
        <v>0</v>
      </c>
      <c r="H63" s="40">
        <v>0</v>
      </c>
      <c r="I63" s="40">
        <v>0</v>
      </c>
      <c r="J63" s="40">
        <v>0</v>
      </c>
      <c r="K63" s="40">
        <v>0</v>
      </c>
      <c r="L63" s="40">
        <v>0</v>
      </c>
      <c r="M63" s="40">
        <v>0</v>
      </c>
      <c r="N63" s="40">
        <v>0</v>
      </c>
      <c r="O63" s="44">
        <f t="shared" si="15"/>
        <v>0</v>
      </c>
      <c r="P63" s="50">
        <v>0</v>
      </c>
    </row>
    <row r="64" spans="1:16" x14ac:dyDescent="0.2">
      <c r="A64" s="51"/>
      <c r="B64" s="52" t="s">
        <v>42</v>
      </c>
      <c r="C64" s="40">
        <v>0</v>
      </c>
      <c r="D64" s="40">
        <v>0</v>
      </c>
      <c r="E64" s="40">
        <v>0</v>
      </c>
      <c r="F64" s="40">
        <v>0</v>
      </c>
      <c r="G64" s="40">
        <v>0</v>
      </c>
      <c r="H64" s="40">
        <v>0</v>
      </c>
      <c r="I64" s="40">
        <v>0</v>
      </c>
      <c r="J64" s="40">
        <v>0</v>
      </c>
      <c r="K64" s="40">
        <v>0</v>
      </c>
      <c r="L64" s="40">
        <v>0</v>
      </c>
      <c r="M64" s="40">
        <v>0</v>
      </c>
      <c r="N64" s="40">
        <v>0</v>
      </c>
      <c r="O64" s="44">
        <f t="shared" si="15"/>
        <v>0</v>
      </c>
      <c r="P64" s="50">
        <v>0</v>
      </c>
    </row>
    <row r="65" spans="1:16" s="56" customFormat="1" ht="13.5" thickBot="1" x14ac:dyDescent="0.25">
      <c r="A65" s="45" t="s">
        <v>1</v>
      </c>
      <c r="B65" s="53" t="s">
        <v>43</v>
      </c>
      <c r="C65" s="54">
        <v>0</v>
      </c>
      <c r="D65" s="54">
        <v>0</v>
      </c>
      <c r="E65" s="54">
        <v>0</v>
      </c>
      <c r="F65" s="54">
        <v>0</v>
      </c>
      <c r="G65" s="54">
        <v>0</v>
      </c>
      <c r="H65" s="54">
        <v>0</v>
      </c>
      <c r="I65" s="54">
        <v>0</v>
      </c>
      <c r="J65" s="54">
        <v>0</v>
      </c>
      <c r="K65" s="54">
        <v>0</v>
      </c>
      <c r="L65" s="54">
        <v>0</v>
      </c>
      <c r="M65" s="54">
        <v>0</v>
      </c>
      <c r="N65" s="54">
        <v>0</v>
      </c>
      <c r="O65" s="54">
        <f t="shared" si="15"/>
        <v>0</v>
      </c>
      <c r="P65" s="55">
        <v>0</v>
      </c>
    </row>
    <row r="66" spans="1:16" s="56" customFormat="1" ht="3" customHeight="1" x14ac:dyDescent="0.2">
      <c r="A66" s="57"/>
      <c r="B66" s="57"/>
      <c r="C66" s="57"/>
      <c r="D66" s="57"/>
      <c r="E66" s="57"/>
      <c r="F66" s="57"/>
      <c r="G66" s="57"/>
      <c r="H66" s="57"/>
      <c r="I66" s="57">
        <v>0</v>
      </c>
      <c r="J66" s="57"/>
      <c r="K66" s="57"/>
      <c r="L66" s="57"/>
      <c r="M66" s="57"/>
      <c r="N66" s="57"/>
      <c r="O66" s="57"/>
      <c r="P66" s="57"/>
    </row>
    <row r="67" spans="1:16" s="56" customFormat="1" x14ac:dyDescent="0.2">
      <c r="A67" s="58"/>
      <c r="B67" s="59" t="s">
        <v>44</v>
      </c>
      <c r="O67" s="58"/>
      <c r="P67" s="58"/>
    </row>
    <row r="68" spans="1:16" s="56" customFormat="1" x14ac:dyDescent="0.2">
      <c r="A68" s="58"/>
      <c r="B68" s="59" t="s">
        <v>45</v>
      </c>
      <c r="O68" s="58"/>
      <c r="P68" s="58"/>
    </row>
    <row r="69" spans="1:16" x14ac:dyDescent="0.2">
      <c r="A69" s="58"/>
      <c r="B69" s="59" t="s">
        <v>46</v>
      </c>
      <c r="C69" s="56"/>
      <c r="D69" s="56"/>
      <c r="E69" s="56"/>
      <c r="F69" s="56"/>
      <c r="G69" s="56"/>
      <c r="H69" s="56"/>
      <c r="I69" s="56"/>
      <c r="J69" s="56"/>
      <c r="K69" s="56"/>
      <c r="L69" s="56"/>
      <c r="M69" s="56"/>
      <c r="N69" s="56"/>
      <c r="O69" s="58"/>
      <c r="P69" s="58"/>
    </row>
    <row r="70" spans="1:16" x14ac:dyDescent="0.2">
      <c r="A70" s="58"/>
      <c r="B70" s="59"/>
      <c r="C70" s="56"/>
      <c r="D70" s="56"/>
      <c r="E70" s="56"/>
      <c r="F70" s="56"/>
      <c r="G70" s="56"/>
      <c r="H70" s="56"/>
      <c r="I70" s="56"/>
      <c r="J70" s="56"/>
      <c r="K70" s="56"/>
      <c r="L70" s="56"/>
      <c r="M70" s="56"/>
      <c r="N70" s="56"/>
      <c r="O70" s="58"/>
      <c r="P70" s="58"/>
    </row>
    <row r="71" spans="1:16" x14ac:dyDescent="0.2">
      <c r="B71" s="59" t="s">
        <v>51</v>
      </c>
    </row>
    <row r="72" spans="1:16" x14ac:dyDescent="0.2">
      <c r="B72" s="59" t="s">
        <v>52</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I62"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Mov.PortuarioMensual </vt:lpstr>
      <vt:lpstr>'Mov.PortuarioMensual '!Área_de_impresión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ALEJANDOR SOLANO GONZALEZ</cp:lastModifiedBy>
  <cp:lastPrinted>2016-01-13T17:30:50Z</cp:lastPrinted>
  <dcterms:created xsi:type="dcterms:W3CDTF">2010-12-29T18:43:41Z</dcterms:created>
  <dcterms:modified xsi:type="dcterms:W3CDTF">2017-01-12T18:07:48Z</dcterms:modified>
</cp:coreProperties>
</file>