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alejandro\Downloads\"/>
    </mc:Choice>
  </mc:AlternateContent>
  <bookViews>
    <workbookView xWindow="-7590" yWindow="2055" windowWidth="15480" windowHeight="9465" tabRatio="738"/>
  </bookViews>
  <sheets>
    <sheet name="Mov.PortuarioMensual " sheetId="196" r:id="rId1"/>
    <sheet name="Mov. Embarcaciones " sheetId="197" state="hidden" r:id="rId2"/>
    <sheet name="Mov. carga " sheetId="198" state="hidden" r:id="rId3"/>
  </sheets>
  <definedNames>
    <definedName name="_xlnm.Print_Area" localSheetId="0">'Mov.PortuarioMensual '!$A$1:$P$72</definedName>
  </definedNames>
  <calcPr calcId="152511"/>
</workbook>
</file>

<file path=xl/calcChain.xml><?xml version="1.0" encoding="utf-8"?>
<calcChain xmlns="http://schemas.openxmlformats.org/spreadsheetml/2006/main">
  <c r="O9" i="198" l="1"/>
  <c r="N8" i="198"/>
  <c r="N70" i="198"/>
  <c r="M70" i="198"/>
  <c r="L70" i="198"/>
  <c r="K70" i="198"/>
  <c r="J70" i="198"/>
  <c r="I70" i="198"/>
  <c r="H70" i="198"/>
  <c r="G70" i="198"/>
  <c r="F70" i="198"/>
  <c r="E70" i="198"/>
  <c r="D70" i="198"/>
  <c r="C70" i="198"/>
  <c r="O69" i="198"/>
  <c r="O68" i="198"/>
  <c r="L63" i="198"/>
  <c r="H63" i="198"/>
  <c r="D63" i="198"/>
  <c r="O62" i="198"/>
  <c r="O61" i="198"/>
  <c r="O60" i="198"/>
  <c r="O59" i="198"/>
  <c r="N58" i="198"/>
  <c r="N63" i="198" s="1"/>
  <c r="M58" i="198"/>
  <c r="M63" i="198" s="1"/>
  <c r="L58" i="198"/>
  <c r="K58" i="198"/>
  <c r="K63" i="198" s="1"/>
  <c r="J58" i="198"/>
  <c r="J63" i="198" s="1"/>
  <c r="I58" i="198"/>
  <c r="I63" i="198" s="1"/>
  <c r="H58" i="198"/>
  <c r="G58" i="198"/>
  <c r="G63" i="198" s="1"/>
  <c r="F58" i="198"/>
  <c r="F63" i="198" s="1"/>
  <c r="E58" i="198"/>
  <c r="E63" i="198" s="1"/>
  <c r="D58" i="198"/>
  <c r="C58" i="198"/>
  <c r="O58" i="198" s="1"/>
  <c r="O57" i="198"/>
  <c r="O56" i="198"/>
  <c r="O55" i="198"/>
  <c r="O54" i="198"/>
  <c r="O53" i="198"/>
  <c r="O52" i="198"/>
  <c r="O51" i="198"/>
  <c r="N45" i="198"/>
  <c r="J45" i="198"/>
  <c r="F45" i="198"/>
  <c r="O44" i="198"/>
  <c r="O43" i="198"/>
  <c r="N42" i="198"/>
  <c r="M42" i="198"/>
  <c r="M45" i="198" s="1"/>
  <c r="L42" i="198"/>
  <c r="L45" i="198" s="1"/>
  <c r="K42" i="198"/>
  <c r="K45" i="198" s="1"/>
  <c r="J42" i="198"/>
  <c r="I42" i="198"/>
  <c r="I45" i="198" s="1"/>
  <c r="H42" i="198"/>
  <c r="H45" i="198" s="1"/>
  <c r="G42" i="198"/>
  <c r="G45" i="198" s="1"/>
  <c r="F42" i="198"/>
  <c r="E42" i="198"/>
  <c r="E45" i="198" s="1"/>
  <c r="D42" i="198"/>
  <c r="D45" i="198" s="1"/>
  <c r="C42" i="198"/>
  <c r="C45" i="198" s="1"/>
  <c r="O41" i="198"/>
  <c r="O40" i="198"/>
  <c r="O39" i="198"/>
  <c r="O38" i="198"/>
  <c r="O37" i="198"/>
  <c r="O36" i="198"/>
  <c r="O35" i="198"/>
  <c r="O34" i="198"/>
  <c r="O33" i="198"/>
  <c r="O32" i="198"/>
  <c r="O31" i="198"/>
  <c r="N25" i="198"/>
  <c r="M25" i="198"/>
  <c r="L25" i="198"/>
  <c r="K25" i="198"/>
  <c r="J25" i="198"/>
  <c r="I25" i="198"/>
  <c r="H25" i="198"/>
  <c r="G25" i="198"/>
  <c r="F25" i="198"/>
  <c r="E25" i="198"/>
  <c r="D25" i="198"/>
  <c r="C25" i="198"/>
  <c r="O25" i="198" s="1"/>
  <c r="O24" i="198"/>
  <c r="N16" i="198"/>
  <c r="M16" i="198"/>
  <c r="L16" i="198"/>
  <c r="K16" i="198"/>
  <c r="J16" i="198"/>
  <c r="I16" i="198"/>
  <c r="H16" i="198"/>
  <c r="G16" i="198"/>
  <c r="F16" i="198"/>
  <c r="E16" i="198"/>
  <c r="D16" i="198"/>
  <c r="C16" i="198"/>
  <c r="O16" i="198" s="1"/>
  <c r="O15" i="198"/>
  <c r="O14" i="198"/>
  <c r="O13" i="198"/>
  <c r="N7" i="198"/>
  <c r="M7" i="198"/>
  <c r="M8" i="198" s="1"/>
  <c r="L7" i="198"/>
  <c r="L8" i="198" s="1"/>
  <c r="K7" i="198"/>
  <c r="K8" i="198" s="1"/>
  <c r="J7" i="198"/>
  <c r="J8" i="198" s="1"/>
  <c r="I7" i="198"/>
  <c r="I8" i="198" s="1"/>
  <c r="H7" i="198"/>
  <c r="H8" i="198" s="1"/>
  <c r="G7" i="198"/>
  <c r="G8" i="198" s="1"/>
  <c r="F7" i="198"/>
  <c r="F8" i="198" s="1"/>
  <c r="E7" i="198"/>
  <c r="E8" i="198" s="1"/>
  <c r="D7" i="198"/>
  <c r="D8" i="198" s="1"/>
  <c r="C7" i="198"/>
  <c r="C8" i="198" s="1"/>
  <c r="O6" i="198"/>
  <c r="O5" i="198"/>
  <c r="O4" i="198"/>
  <c r="N50" i="197"/>
  <c r="M50" i="197"/>
  <c r="L50" i="197"/>
  <c r="K50" i="197"/>
  <c r="J50" i="197"/>
  <c r="I50" i="197"/>
  <c r="H50" i="197"/>
  <c r="G50" i="197"/>
  <c r="F50" i="197"/>
  <c r="E50" i="197"/>
  <c r="D50" i="197"/>
  <c r="C50" i="197"/>
  <c r="O50" i="197" s="1"/>
  <c r="O49" i="197"/>
  <c r="N44" i="197"/>
  <c r="M44" i="197"/>
  <c r="L44" i="197"/>
  <c r="K44" i="197"/>
  <c r="J44" i="197"/>
  <c r="I44" i="197"/>
  <c r="H44" i="197"/>
  <c r="G44" i="197"/>
  <c r="F44" i="197"/>
  <c r="E44" i="197"/>
  <c r="D44" i="197"/>
  <c r="C44" i="197"/>
  <c r="O44" i="197" s="1"/>
  <c r="O43" i="197"/>
  <c r="O42" i="197"/>
  <c r="O41" i="197"/>
  <c r="O40" i="197"/>
  <c r="O39" i="197"/>
  <c r="O38" i="197"/>
  <c r="O37" i="197"/>
  <c r="O36" i="197"/>
  <c r="O35" i="197"/>
  <c r="O34" i="197"/>
  <c r="N29" i="197"/>
  <c r="M29" i="197"/>
  <c r="L29" i="197"/>
  <c r="K29" i="197"/>
  <c r="J29" i="197"/>
  <c r="I29" i="197"/>
  <c r="H29" i="197"/>
  <c r="G29" i="197"/>
  <c r="F29" i="197"/>
  <c r="E29" i="197"/>
  <c r="D29" i="197"/>
  <c r="C29" i="197"/>
  <c r="O29" i="197" s="1"/>
  <c r="O28" i="197"/>
  <c r="O27" i="197"/>
  <c r="O26" i="197"/>
  <c r="O25" i="197"/>
  <c r="O24" i="197"/>
  <c r="O23" i="197"/>
  <c r="O22" i="197"/>
  <c r="O21" i="197"/>
  <c r="O20" i="197"/>
  <c r="O19" i="197"/>
  <c r="O18" i="197"/>
  <c r="O17" i="197"/>
  <c r="N12" i="197"/>
  <c r="M12" i="197"/>
  <c r="L12" i="197"/>
  <c r="K12" i="197"/>
  <c r="J12" i="197"/>
  <c r="I12" i="197"/>
  <c r="H12" i="197"/>
  <c r="G12" i="197"/>
  <c r="F12" i="197"/>
  <c r="E12" i="197"/>
  <c r="D12" i="197"/>
  <c r="C12" i="197"/>
  <c r="O12" i="197" s="1"/>
  <c r="O11" i="197"/>
  <c r="O10" i="197"/>
  <c r="O9" i="197"/>
  <c r="O8" i="197"/>
  <c r="O7" i="197"/>
  <c r="O6" i="197"/>
  <c r="O5" i="197"/>
  <c r="O65" i="196"/>
  <c r="O64" i="196"/>
  <c r="O63" i="196"/>
  <c r="N62" i="196"/>
  <c r="M62" i="196"/>
  <c r="L62" i="196"/>
  <c r="K62" i="196"/>
  <c r="J62" i="196"/>
  <c r="I62" i="196"/>
  <c r="H62" i="196"/>
  <c r="G62" i="196"/>
  <c r="F62" i="196"/>
  <c r="E62" i="196"/>
  <c r="D62" i="196"/>
  <c r="C62" i="196"/>
  <c r="O62" i="196" s="1"/>
  <c r="O60" i="196"/>
  <c r="O59" i="196"/>
  <c r="D59" i="196"/>
  <c r="C59" i="196"/>
  <c r="O57" i="196"/>
  <c r="O56" i="196"/>
  <c r="N55" i="196"/>
  <c r="M55" i="196"/>
  <c r="L55" i="196"/>
  <c r="K55" i="196"/>
  <c r="J55" i="196"/>
  <c r="I55" i="196"/>
  <c r="H55" i="196"/>
  <c r="G55" i="196"/>
  <c r="F55" i="196"/>
  <c r="E55" i="196"/>
  <c r="D55" i="196"/>
  <c r="C55" i="196"/>
  <c r="O55" i="196" s="1"/>
  <c r="O53" i="196"/>
  <c r="O52" i="196"/>
  <c r="N51" i="196"/>
  <c r="M51" i="196"/>
  <c r="L51" i="196"/>
  <c r="K51" i="196"/>
  <c r="J51" i="196"/>
  <c r="I51" i="196"/>
  <c r="H51" i="196"/>
  <c r="G51" i="196"/>
  <c r="F51" i="196"/>
  <c r="E51" i="196"/>
  <c r="D51" i="196"/>
  <c r="C51" i="196"/>
  <c r="O51" i="196" s="1"/>
  <c r="O49" i="196"/>
  <c r="O48" i="196"/>
  <c r="O47" i="196"/>
  <c r="O46" i="196"/>
  <c r="N45" i="196"/>
  <c r="M45" i="196"/>
  <c r="L45" i="196"/>
  <c r="K45" i="196"/>
  <c r="J45" i="196"/>
  <c r="I45" i="196"/>
  <c r="H45" i="196"/>
  <c r="G45" i="196"/>
  <c r="F45" i="196"/>
  <c r="E45" i="196"/>
  <c r="D45" i="196"/>
  <c r="C45" i="196"/>
  <c r="O45" i="196" s="1"/>
  <c r="O43" i="196"/>
  <c r="O42" i="196"/>
  <c r="O41" i="196"/>
  <c r="O40" i="196"/>
  <c r="O39" i="196"/>
  <c r="O38" i="196"/>
  <c r="O37" i="196"/>
  <c r="O36" i="196"/>
  <c r="O35" i="196"/>
  <c r="N34" i="196"/>
  <c r="M34" i="196"/>
  <c r="L34" i="196"/>
  <c r="K34" i="196"/>
  <c r="J34" i="196"/>
  <c r="I34" i="196"/>
  <c r="H34" i="196"/>
  <c r="G34" i="196"/>
  <c r="F34" i="196"/>
  <c r="E34" i="196"/>
  <c r="D34" i="196"/>
  <c r="C34" i="196"/>
  <c r="O34" i="196" s="1"/>
  <c r="O32" i="196"/>
  <c r="O31" i="196"/>
  <c r="O30" i="196"/>
  <c r="O29" i="196"/>
  <c r="O28" i="196"/>
  <c r="N27" i="196"/>
  <c r="M27" i="196"/>
  <c r="M25" i="196" s="1"/>
  <c r="M24" i="196" s="1"/>
  <c r="L27" i="196"/>
  <c r="L25" i="196" s="1"/>
  <c r="L24" i="196" s="1"/>
  <c r="K27" i="196"/>
  <c r="J27" i="196"/>
  <c r="I27" i="196"/>
  <c r="I25" i="196" s="1"/>
  <c r="I24" i="196" s="1"/>
  <c r="H27" i="196"/>
  <c r="H25" i="196" s="1"/>
  <c r="H24" i="196" s="1"/>
  <c r="F27" i="196"/>
  <c r="D27" i="196"/>
  <c r="C27" i="196"/>
  <c r="O27" i="196" s="1"/>
  <c r="O26" i="196"/>
  <c r="N26" i="196"/>
  <c r="M26" i="196"/>
  <c r="H26" i="196"/>
  <c r="N25" i="196"/>
  <c r="K25" i="196"/>
  <c r="K24" i="196" s="1"/>
  <c r="J25" i="196"/>
  <c r="G25" i="196"/>
  <c r="G24" i="196" s="1"/>
  <c r="F25" i="196"/>
  <c r="E25" i="196"/>
  <c r="D25" i="196"/>
  <c r="C25" i="196"/>
  <c r="C24" i="196" s="1"/>
  <c r="O24" i="196" s="1"/>
  <c r="N24" i="196"/>
  <c r="J24" i="196"/>
  <c r="F24" i="196"/>
  <c r="E24" i="196"/>
  <c r="D24" i="196"/>
  <c r="O21" i="196"/>
  <c r="O20" i="196"/>
  <c r="O19" i="196"/>
  <c r="O18" i="196"/>
  <c r="O17" i="196"/>
  <c r="O16" i="196"/>
  <c r="O15" i="196"/>
  <c r="N14" i="196"/>
  <c r="M14" i="196"/>
  <c r="L14" i="196"/>
  <c r="K14" i="196"/>
  <c r="J14" i="196"/>
  <c r="I14" i="196"/>
  <c r="H14" i="196"/>
  <c r="G14" i="196"/>
  <c r="F14" i="196"/>
  <c r="E14" i="196"/>
  <c r="D14" i="196"/>
  <c r="C14" i="196"/>
  <c r="O14" i="196" s="1"/>
  <c r="O12" i="196"/>
  <c r="O11" i="196"/>
  <c r="O10" i="196"/>
  <c r="O9" i="196"/>
  <c r="O8" i="196"/>
  <c r="N7" i="196"/>
  <c r="M7" i="196"/>
  <c r="L7" i="196"/>
  <c r="K7" i="196"/>
  <c r="J7" i="196"/>
  <c r="I7" i="196"/>
  <c r="H7" i="196"/>
  <c r="G7" i="196"/>
  <c r="F7" i="196"/>
  <c r="E7" i="196"/>
  <c r="D7" i="196"/>
  <c r="C7" i="196"/>
  <c r="O7" i="196" s="1"/>
  <c r="O70" i="198" l="1"/>
  <c r="O45" i="198"/>
  <c r="O42" i="198"/>
  <c r="C63" i="198"/>
  <c r="O63" i="198" s="1"/>
  <c r="O7" i="198"/>
  <c r="O25" i="196"/>
</calcChain>
</file>

<file path=xl/comments1.xml><?xml version="1.0" encoding="utf-8"?>
<comments xmlns="http://schemas.openxmlformats.org/spreadsheetml/2006/main">
  <authors>
    <author>guadalupe</author>
  </authors>
  <commentList>
    <comment ref="C9" authorId="0" shapeId="0">
      <text>
        <r>
          <rPr>
            <b/>
            <sz val="8"/>
            <color indexed="81"/>
            <rFont val="Tahoma"/>
            <family val="2"/>
          </rPr>
          <t>guadalupe:</t>
        </r>
        <r>
          <rPr>
            <sz val="8"/>
            <color indexed="81"/>
            <rFont val="Tahoma"/>
            <family val="2"/>
          </rPr>
          <t xml:space="preserve">
Cabotaje de entrada B/T "Lumen N"</t>
        </r>
      </text>
    </comment>
    <comment ref="D9" authorId="0" shapeId="0">
      <text>
        <r>
          <rPr>
            <b/>
            <sz val="8"/>
            <color indexed="81"/>
            <rFont val="Tahoma"/>
            <family val="2"/>
          </rPr>
          <t>guadalupe:</t>
        </r>
        <r>
          <rPr>
            <sz val="8"/>
            <color indexed="81"/>
            <rFont val="Tahoma"/>
            <family val="2"/>
          </rPr>
          <t xml:space="preserve">
Cabotaje de entrada B/T "Miltiadis M II"</t>
        </r>
      </text>
    </comment>
    <comment ref="E9" authorId="0" shapeId="0">
      <text>
        <r>
          <rPr>
            <b/>
            <sz val="9"/>
            <color indexed="81"/>
            <rFont val="Tahoma"/>
            <family val="2"/>
          </rPr>
          <t>guadalupe:</t>
        </r>
        <r>
          <rPr>
            <sz val="9"/>
            <color indexed="81"/>
            <rFont val="Tahoma"/>
            <family val="2"/>
          </rPr>
          <t xml:space="preserve">
Cabotaje de entrada y salida B/T "Miltiadis M II":
Entrada: 146,932.06 tons
Salida: 35,499.68 tons</t>
        </r>
      </text>
    </comment>
    <comment ref="F9" authorId="0" shapeId="0">
      <text>
        <r>
          <rPr>
            <b/>
            <sz val="9"/>
            <color indexed="81"/>
            <rFont val="Tahoma"/>
            <family val="2"/>
          </rPr>
          <t>guadalupe:</t>
        </r>
        <r>
          <rPr>
            <sz val="9"/>
            <color indexed="81"/>
            <rFont val="Tahoma"/>
            <family val="2"/>
          </rPr>
          <t xml:space="preserve">
Cabotaje salida B/T "Miltiadis M II":
Salida: 246,005.24 tons
CAPE BOWEN: Salida: 166,666.67 tons</t>
        </r>
      </text>
    </comment>
    <comment ref="G9" authorId="0" shapeId="0">
      <text>
        <r>
          <rPr>
            <b/>
            <sz val="9"/>
            <color indexed="81"/>
            <rFont val="Tahoma"/>
            <family val="2"/>
          </rPr>
          <t>guadalupe:</t>
        </r>
        <r>
          <rPr>
            <sz val="9"/>
            <color indexed="81"/>
            <rFont val="Tahoma"/>
            <family val="2"/>
          </rPr>
          <t xml:space="preserve">
Cabotaje salida B/T "Miltiadis M II":
Salida: 326,445.40 tons
CAPE BOWEN: Salida: 245,084.28 tons</t>
        </r>
      </text>
    </comment>
    <comment ref="H9" authorId="0" shapeId="0">
      <text>
        <r>
          <rPr>
            <b/>
            <sz val="9"/>
            <color indexed="81"/>
            <rFont val="Tahoma"/>
            <family val="2"/>
          </rPr>
          <t>guadalupe:</t>
        </r>
        <r>
          <rPr>
            <sz val="9"/>
            <color indexed="81"/>
            <rFont val="Tahoma"/>
            <family val="2"/>
          </rPr>
          <t xml:space="preserve">
Cabotaje salida B/T "Miltiadis M II":
Salida: 163,601.27 tons
CAPE BOWEN: 
Salida: 206,349.21 tons</t>
        </r>
      </text>
    </comment>
    <comment ref="I9" authorId="0" shapeId="0">
      <text>
        <r>
          <rPr>
            <b/>
            <sz val="9"/>
            <color indexed="81"/>
            <rFont val="Tahoma"/>
            <family val="2"/>
          </rPr>
          <t>guadalupe:</t>
        </r>
        <r>
          <rPr>
            <sz val="9"/>
            <color indexed="81"/>
            <rFont val="Tahoma"/>
            <family val="2"/>
          </rPr>
          <t xml:space="preserve">
Cabotaje salida B/T "Miltiadis M II":
Salida: 248,296.67 tons
CAPE BOWEN: 
Salida: 122,222.22 tons</t>
        </r>
      </text>
    </comment>
    <comment ref="J9" authorId="0" shapeId="0">
      <text>
        <r>
          <rPr>
            <b/>
            <sz val="9"/>
            <color indexed="81"/>
            <rFont val="Tahoma"/>
            <family val="2"/>
          </rPr>
          <t>guadalupe:</t>
        </r>
        <r>
          <rPr>
            <sz val="9"/>
            <color indexed="81"/>
            <rFont val="Tahoma"/>
            <family val="2"/>
          </rPr>
          <t xml:space="preserve">
Cabotaje salida B/T "Miltiadis M II":
Salida: 41,395.71 tons
CAPE BOWEN: 
Salida: 23,809.52 tons
Entrada: 166,666.67 tons
</t>
        </r>
      </text>
    </comment>
    <comment ref="C40" authorId="0" shapeId="0">
      <text>
        <r>
          <rPr>
            <b/>
            <sz val="8"/>
            <color indexed="81"/>
            <rFont val="Tahoma"/>
            <family val="2"/>
          </rPr>
          <t>guadalupe:</t>
        </r>
        <r>
          <rPr>
            <sz val="8"/>
            <color indexed="81"/>
            <rFont val="Tahoma"/>
            <family val="2"/>
          </rPr>
          <t xml:space="preserve">
11.992 tons corresponde a 1 teus de 20 pies y 1 teus de 40 piesq que se desembarcaron del buque "Flinter Tide" en tráfico de Importación.</t>
        </r>
      </text>
    </comment>
    <comment ref="D40" authorId="0" shapeId="0">
      <text>
        <r>
          <rPr>
            <b/>
            <sz val="8"/>
            <color indexed="81"/>
            <rFont val="Tahoma"/>
            <family val="2"/>
          </rPr>
          <t>guadalupe:</t>
        </r>
        <r>
          <rPr>
            <sz val="8"/>
            <color indexed="81"/>
            <rFont val="Tahoma"/>
            <family val="2"/>
          </rPr>
          <t xml:space="preserve">
23.217 tons corresponde a 2 teus de 40 pies que se desembarcaron del buque "Flinter Tide" en tráfico de Importación, y 28.664 tons corresponden a 4 teus de 20 pies que se desembarcaron del buque "Spaarnegrach" en tráfico de Importación..</t>
        </r>
      </text>
    </comment>
    <comment ref="K40" authorId="0" shapeId="0">
      <text>
        <r>
          <rPr>
            <b/>
            <sz val="8"/>
            <color indexed="81"/>
            <rFont val="Tahoma"/>
            <family val="2"/>
          </rPr>
          <t>guadalupe:</t>
        </r>
        <r>
          <rPr>
            <sz val="8"/>
            <color indexed="81"/>
            <rFont val="Tahoma"/>
            <family val="2"/>
          </rPr>
          <t xml:space="preserve">
33.057 tons corresponden a 3 teus de 40 pies que se desembarcaron del buque "EMSLAND" en tráfico de Importación.</t>
        </r>
      </text>
    </comment>
    <comment ref="M40" authorId="0" shapeId="0">
      <text>
        <r>
          <rPr>
            <b/>
            <sz val="8"/>
            <color indexed="81"/>
            <rFont val="Tahoma"/>
            <family val="2"/>
          </rPr>
          <t>guadalupe:</t>
        </r>
        <r>
          <rPr>
            <sz val="8"/>
            <color indexed="81"/>
            <rFont val="Tahoma"/>
            <family val="2"/>
          </rPr>
          <t xml:space="preserve">
151.22 tons corresponden a 5 teus de 40 pies y 7 teus de 20 pies que se desembarcaron del buque "Flinter Tide" en tráfico de Importación.</t>
        </r>
      </text>
    </comment>
  </commentList>
</comments>
</file>

<file path=xl/sharedStrings.xml><?xml version="1.0" encoding="utf-8"?>
<sst xmlns="http://schemas.openxmlformats.org/spreadsheetml/2006/main" count="315" uniqueCount="130">
  <si>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</si>
  <si>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</si>
  <si>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</si>
  <si>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</si>
  <si>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</si>
  <si>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</si>
  <si>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</si>
  <si>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</si>
  <si>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</si>
  <si>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</si>
  <si>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</si>
  <si>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</si>
  <si>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</si>
  <si>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</si>
  <si>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</si>
  <si>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</si>
  <si>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</si>
  <si>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</si>
  <si>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</si>
  <si>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</si>
  <si>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</si>
  <si>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</si>
  <si>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</si>
  <si>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</si>
  <si>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</si>
  <si>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</si>
  <si>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</si>
  <si>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</si>
  <si>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</si>
  <si>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</si>
  <si>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</si>
  <si>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</si>
  <si>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</si>
  <si>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</si>
  <si>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</si>
  <si>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</si>
  <si>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</si>
  <si>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</si>
  <si>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</si>
  <si>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</si>
  <si>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</si>
  <si>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</si>
  <si>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</si>
  <si>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</si>
  <si>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</si>
  <si>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</si>
  <si>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</si>
  <si>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</si>
  <si>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</si>
  <si>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</si>
  <si>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</si>
  <si>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</si>
  <si>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</si>
  <si>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</si>
  <si>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</si>
  <si>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</si>
  <si>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</si>
  <si>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</si>
  <si>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</si>
  <si>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</si>
  <si>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</si>
  <si>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</si>
  <si>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</si>
  <si>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</si>
  <si>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</si>
  <si>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</si>
  <si>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</si>
  <si>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</si>
  <si>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</si>
  <si>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</si>
  <si>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</si>
  <si>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</si>
  <si>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</si>
  <si>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</si>
  <si>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</si>
  <si>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</si>
  <si>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</si>
  <si>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Asfalto</t>
  </si>
  <si>
    <t>Nitrógeno</t>
  </si>
  <si>
    <t>Xileno</t>
  </si>
  <si>
    <t>Ácido Clorhídrico</t>
  </si>
  <si>
    <t>Carga General</t>
  </si>
  <si>
    <t>Granel mineral semi mecanizado (grava)</t>
  </si>
  <si>
    <t>Cabotaje (Monoboyas)</t>
  </si>
  <si>
    <t>Salmuera/lodo emulsion</t>
  </si>
  <si>
    <t xml:space="preserve"> Acumulado Ene- Dic 2014</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</si>
  <si>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</si>
  <si>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</si>
  <si>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</si>
  <si>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</si>
  <si>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</si>
  <si>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</si>
  <si>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</si>
  <si>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</si>
  <si>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</si>
  <si>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</si>
  <si>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</si>
  <si>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</si>
  <si>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</si>
  <si>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</si>
  <si>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</si>
  <si>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Mineral Fraccionada</t>
  </si>
  <si>
    <t>Graneles (Mineral/Coque de petróleo)</t>
  </si>
  <si>
    <t>Graneles (Agrícola/Azúcar)</t>
  </si>
  <si>
    <t>Graneles (Agrícola/Plátano)</t>
  </si>
  <si>
    <t>Carga Mineral (Barita)</t>
  </si>
  <si>
    <t>Carga Mineral (Cemento)</t>
  </si>
  <si>
    <t>Contenerizada (tons)</t>
  </si>
  <si>
    <t xml:space="preserve">Contenedores (TEUS) </t>
  </si>
  <si>
    <t>Fluidos</t>
  </si>
  <si>
    <t>Carga General Entrada</t>
  </si>
  <si>
    <t>Carga General Salida</t>
  </si>
  <si>
    <t>Contenerizada</t>
  </si>
  <si>
    <t>Cont. (TEUS) pzs.</t>
  </si>
  <si>
    <t>Pasajeros en cruceros</t>
  </si>
  <si>
    <t>Lodo de perforacion</t>
  </si>
  <si>
    <t>Catamaran</t>
  </si>
  <si>
    <t>Serie Mensual de Movimiento Portuario 2015</t>
  </si>
  <si>
    <t xml:space="preserve"> Acumulado Ene- Dic 2015</t>
  </si>
  <si>
    <t>Movimiento de Embarcaciones (Arribos) en Terminal de Abastecimiento  2015</t>
  </si>
  <si>
    <t>Movimiento de Embarcaciones (Arribos) Terminal de Usos Múltiples 2015</t>
  </si>
  <si>
    <t>Movimiento de Embarcaciones (Arribos) Terminal EVYA 2015</t>
  </si>
  <si>
    <t>Movimiento de Embarcaciones en el área de Monoboyas 2015</t>
  </si>
  <si>
    <t>Movimiento mensual de carga de crudo en Monoboyas por calidad de producto 2015</t>
  </si>
  <si>
    <t>Insumos transportados por PEMEX  Exploración y Producción al área de Plataformas por el Puerto de Dos Bocas 2015</t>
  </si>
  <si>
    <t>Movimiento mensual de carga Cabotaje en Terminal de Abastecimiento 2015</t>
  </si>
  <si>
    <t>Movimiento mensual de carga de Altura en la Terminal de Usos Multiples  2015</t>
  </si>
  <si>
    <t>Movimiento mensual de carga Cabotaje en Terminal de Usos Múltiples 2015</t>
  </si>
  <si>
    <t>Embarque y desembarque de pasajeros en la Terminal de Usos Múltiples 2015</t>
  </si>
  <si>
    <t>Chalanes/barcazas/dragas/geofisicos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</si>
</sst>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2]* #,##0.00_-;\-[$€-2]* #,##0.00_-;_-[$€-2]* &quot;-&quot;??_-"/>
    <numFmt numFmtId="165" formatCode="_([$€]* #,##0.00_);_([$€]* \(#,##0.00\);_([$€]* &quot;-&quot;??_);_(@_)"/>
    <numFmt numFmtId="166" formatCode="#,##0.000"/>
  </numFmts>
  <fonts count="32" x14ac:knownFonts="1">
    <font>
      <sz val="10"/>
      <name val="Arial"/>
    </font>
    <font>
      <sz val="11"/>
      <color theme="1"/>
      <name val="Calibri"/>
      <family val="2"/>
      <scheme val="minor"/>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
      <b/>
      <sz val="10"/>
      <color indexed="62"/>
      <name val="Arial"/>
      <family val="2"/>
    </font>
    <font>
      <b/>
      <sz val="9"/>
      <color indexed="9"/>
      <name val="Arial"/>
      <family val="2"/>
    </font>
    <font>
      <sz val="9"/>
      <name val="Arial"/>
      <family val="2"/>
    </font>
    <font>
      <sz val="9"/>
      <color indexed="62"/>
      <name val="Arial"/>
      <family val="2"/>
    </font>
    <font>
      <b/>
      <sz val="10"/>
      <color indexed="9"/>
      <name val="Arial"/>
      <family val="2"/>
    </font>
    <font>
      <sz val="10"/>
      <name val="Tahoma"/>
      <family val="2"/>
    </font>
    <font>
      <b/>
      <sz val="9"/>
      <color indexed="62"/>
      <name val="Arial"/>
      <family val="2"/>
    </font>
    <font>
      <sz val="9"/>
      <color indexed="54"/>
      <name val="Arial"/>
      <family val="2"/>
    </font>
    <font>
      <sz val="9"/>
      <color indexed="10"/>
      <name val="Arial"/>
      <family val="2"/>
    </font>
    <font>
      <sz val="7"/>
      <color indexed="62"/>
      <name val="Arial"/>
      <family val="2"/>
    </font>
    <font>
      <sz val="7"/>
      <color indexed="54"/>
      <name val="Arial"/>
      <family val="2"/>
    </font>
    <font>
      <b/>
      <sz val="9"/>
      <color indexed="54"/>
      <name val="Arial"/>
      <family val="2"/>
    </font>
    <font>
      <sz val="8"/>
      <color indexed="81"/>
      <name val="Tahoma"/>
      <family val="2"/>
    </font>
    <font>
      <b/>
      <sz val="8"/>
      <color indexed="81"/>
      <name val="Tahoma"/>
      <family val="2"/>
    </font>
    <font>
      <b/>
      <sz val="9"/>
      <color indexed="81"/>
      <name val="Tahoma"/>
      <family val="2"/>
    </font>
    <font>
      <sz val="9"/>
      <color indexed="81"/>
      <name val="Tahoma"/>
      <family val="2"/>
    </font>
  </fonts>
  <fills count="3">
    <fill>
      <patternFill patternType="none"/>
    </fill>
    <fill>
      <patternFill patternType="gray125"/>
    </fill>
    <fill>
      <patternFill patternType="solid">
        <fgColor indexed="62"/>
        <bgColor indexed="64"/>
      </patternFill>
    </fill>
  </fills>
  <borders count="29">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right style="thin">
        <color indexed="22"/>
      </right>
      <top/>
      <bottom/>
      <diagonal/>
    </border>
    <border>
      <left style="thin">
        <color indexed="22"/>
      </left>
      <right style="thin">
        <color indexed="22"/>
      </right>
      <top/>
      <bottom style="medium">
        <color indexed="22"/>
      </bottom>
      <diagonal/>
    </border>
  </borders>
  <cellStyleXfs count="21">
    <xf numFmtId="0" fontId="0" fillId="0" borderId="0"/>
    <xf numFmtId="43" fontId="3" fillId="0" borderId="0" applyFont="0" applyFill="0" applyBorder="0" applyAlignment="0" applyProtection="0"/>
    <xf numFmtId="164"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2" fillId="0" borderId="0"/>
    <xf numFmtId="0" fontId="13" fillId="0" borderId="0"/>
    <xf numFmtId="0" fontId="14" fillId="0" borderId="0"/>
    <xf numFmtId="0" fontId="2" fillId="0" borderId="0"/>
    <xf numFmtId="0" fontId="15" fillId="0" borderId="0"/>
    <xf numFmtId="9" fontId="13" fillId="0" borderId="0" applyFont="0" applyFill="0" applyBorder="0" applyAlignment="0" applyProtection="0"/>
    <xf numFmtId="0" fontId="3" fillId="0" borderId="0"/>
    <xf numFmtId="165"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0" fontId="1" fillId="0" borderId="0"/>
    <xf numFmtId="0" fontId="21" fillId="0" borderId="0"/>
    <xf numFmtId="9" fontId="1" fillId="0" borderId="0" applyFont="0" applyFill="0" applyBorder="0" applyAlignment="0" applyProtection="0"/>
    <xf numFmtId="43" fontId="3" fillId="0" borderId="0" applyFont="0" applyFill="0" applyBorder="0" applyAlignment="0" applyProtection="0"/>
  </cellStyleXfs>
  <cellXfs count="159">
    <xf numFmtId="0" fontId="0" fillId="0" borderId="0" xfId="0"/>
    <xf numFmtId="4" fontId="11" fillId="0" borderId="5" xfId="1" applyNumberFormat="1" applyFont="1" applyBorder="1" applyAlignment="1">
      <alignment horizontal="right"/>
    </xf>
    <xf numFmtId="3" fontId="11" fillId="0" borderId="5" xfId="1" applyNumberFormat="1" applyFont="1" applyBorder="1" applyAlignment="1">
      <alignment horizontal="right"/>
    </xf>
    <xf numFmtId="0" fontId="4" fillId="0" borderId="0" xfId="16" applyFont="1"/>
    <xf numFmtId="0" fontId="4" fillId="0" borderId="0" xfId="16" applyFont="1" applyFill="1"/>
    <xf numFmtId="17" fontId="7" fillId="2" borderId="2" xfId="16" applyNumberFormat="1" applyFont="1" applyFill="1" applyBorder="1" applyAlignment="1">
      <alignment horizontal="center" vertical="center"/>
    </xf>
    <xf numFmtId="0" fontId="7" fillId="2" borderId="2" xfId="16" applyFont="1" applyFill="1" applyBorder="1" applyAlignment="1">
      <alignment horizontal="center" vertical="center" wrapText="1"/>
    </xf>
    <xf numFmtId="0" fontId="7" fillId="2" borderId="3" xfId="16" applyFont="1" applyFill="1" applyBorder="1" applyAlignment="1">
      <alignment horizontal="center" vertical="center" wrapText="1"/>
    </xf>
    <xf numFmtId="0" fontId="8" fillId="0" borderId="0" xfId="16" applyFont="1" applyFill="1" applyAlignment="1">
      <alignment horizontal="center" vertical="center"/>
    </xf>
    <xf numFmtId="0" fontId="9" fillId="0" borderId="4" xfId="16" applyFont="1" applyBorder="1"/>
    <xf numFmtId="0" fontId="9" fillId="0" borderId="5" xfId="16" applyFont="1" applyBorder="1"/>
    <xf numFmtId="0" fontId="9" fillId="0" borderId="5" xfId="16" applyFont="1" applyBorder="1" applyAlignment="1">
      <alignment horizontal="right"/>
    </xf>
    <xf numFmtId="0" fontId="9" fillId="0" borderId="6" xfId="16" applyFont="1" applyBorder="1" applyAlignment="1">
      <alignment horizontal="right"/>
    </xf>
    <xf numFmtId="0" fontId="10" fillId="0" borderId="0" xfId="16" applyFont="1" applyFill="1"/>
    <xf numFmtId="0" fontId="11" fillId="0" borderId="5" xfId="16" applyFont="1" applyFill="1" applyBorder="1" applyAlignment="1">
      <alignment horizontal="right"/>
    </xf>
    <xf numFmtId="3" fontId="11" fillId="0" borderId="5" xfId="16" applyNumberFormat="1" applyFont="1" applyFill="1" applyBorder="1" applyAlignment="1">
      <alignment horizontal="right"/>
    </xf>
    <xf numFmtId="0" fontId="11" fillId="0" borderId="4" xfId="16" applyFont="1" applyBorder="1"/>
    <xf numFmtId="0" fontId="9" fillId="0" borderId="8" xfId="16" applyFont="1" applyBorder="1"/>
    <xf numFmtId="0" fontId="9" fillId="0" borderId="5" xfId="16" applyFont="1" applyFill="1" applyBorder="1" applyAlignment="1">
      <alignment horizontal="right"/>
    </xf>
    <xf numFmtId="3" fontId="11" fillId="0" borderId="5" xfId="16" applyNumberFormat="1" applyFont="1" applyBorder="1" applyAlignment="1">
      <alignment horizontal="right"/>
    </xf>
    <xf numFmtId="0" fontId="9" fillId="0" borderId="8" xfId="16" applyFont="1" applyFill="1" applyBorder="1"/>
    <xf numFmtId="4" fontId="9" fillId="0" borderId="5" xfId="16" applyNumberFormat="1" applyFont="1" applyBorder="1" applyAlignment="1">
      <alignment horizontal="right"/>
    </xf>
    <xf numFmtId="0" fontId="11" fillId="0" borderId="5" xfId="16" applyFont="1" applyBorder="1" applyAlignment="1">
      <alignment horizontal="right"/>
    </xf>
    <xf numFmtId="0" fontId="9" fillId="0" borderId="7" xfId="16" applyFont="1" applyBorder="1"/>
    <xf numFmtId="0" fontId="11" fillId="0" borderId="8" xfId="16" applyFont="1" applyBorder="1"/>
    <xf numFmtId="4" fontId="11" fillId="0" borderId="8" xfId="16" applyNumberFormat="1" applyFont="1" applyFill="1" applyBorder="1" applyAlignment="1"/>
    <xf numFmtId="4" fontId="11" fillId="0" borderId="8" xfId="16" applyNumberFormat="1" applyFont="1" applyBorder="1" applyAlignment="1"/>
    <xf numFmtId="4" fontId="9" fillId="0" borderId="8" xfId="16" applyNumberFormat="1" applyFont="1" applyBorder="1" applyAlignment="1"/>
    <xf numFmtId="4" fontId="9" fillId="0" borderId="5" xfId="16" applyNumberFormat="1" applyFont="1" applyBorder="1" applyAlignment="1"/>
    <xf numFmtId="4" fontId="9" fillId="0" borderId="8" xfId="16" applyNumberFormat="1" applyFont="1" applyFill="1" applyBorder="1" applyAlignment="1">
      <alignment horizontal="right"/>
    </xf>
    <xf numFmtId="4" fontId="9" fillId="0" borderId="5" xfId="16" applyNumberFormat="1" applyFont="1" applyFill="1" applyBorder="1" applyAlignment="1"/>
    <xf numFmtId="4" fontId="9" fillId="0" borderId="5" xfId="16" applyNumberFormat="1" applyFont="1" applyFill="1" applyBorder="1" applyAlignment="1">
      <alignment horizontal="right"/>
    </xf>
    <xf numFmtId="4" fontId="10" fillId="0" borderId="0" xfId="16" applyNumberFormat="1" applyFont="1" applyFill="1"/>
    <xf numFmtId="1" fontId="10" fillId="0" borderId="0" xfId="16" applyNumberFormat="1" applyFont="1" applyFill="1"/>
    <xf numFmtId="4" fontId="9" fillId="0" borderId="8" xfId="16" applyNumberFormat="1" applyFont="1" applyFill="1" applyBorder="1" applyAlignment="1"/>
    <xf numFmtId="0" fontId="9" fillId="0" borderId="5" xfId="16" applyFont="1" applyFill="1" applyBorder="1"/>
    <xf numFmtId="0" fontId="9" fillId="0" borderId="7" xfId="16" applyFont="1" applyFill="1" applyBorder="1"/>
    <xf numFmtId="0" fontId="11" fillId="0" borderId="8" xfId="16" applyFont="1" applyFill="1" applyBorder="1"/>
    <xf numFmtId="4" fontId="11" fillId="0" borderId="5" xfId="16" applyNumberFormat="1" applyFont="1" applyFill="1" applyBorder="1" applyAlignment="1">
      <alignment horizontal="right"/>
    </xf>
    <xf numFmtId="3" fontId="9" fillId="0" borderId="5" xfId="16" applyNumberFormat="1" applyFont="1" applyFill="1" applyBorder="1" applyAlignment="1"/>
    <xf numFmtId="3" fontId="9" fillId="0" borderId="8" xfId="16" applyNumberFormat="1" applyFont="1" applyFill="1" applyBorder="1" applyAlignment="1">
      <alignment horizontal="right"/>
    </xf>
    <xf numFmtId="4" fontId="11" fillId="0" borderId="8" xfId="16" applyNumberFormat="1" applyFont="1" applyFill="1" applyBorder="1" applyAlignment="1">
      <alignment horizontal="right"/>
    </xf>
    <xf numFmtId="3" fontId="11" fillId="0" borderId="8" xfId="16" applyNumberFormat="1" applyFont="1" applyBorder="1" applyAlignment="1">
      <alignment horizontal="right"/>
    </xf>
    <xf numFmtId="3" fontId="9" fillId="0" borderId="8" xfId="16" applyNumberFormat="1" applyFont="1" applyBorder="1" applyAlignment="1">
      <alignment horizontal="right"/>
    </xf>
    <xf numFmtId="3" fontId="9" fillId="0" borderId="5" xfId="16" applyNumberFormat="1" applyFont="1" applyBorder="1" applyAlignment="1">
      <alignment horizontal="right"/>
    </xf>
    <xf numFmtId="0" fontId="11" fillId="0" borderId="7" xfId="16" applyFont="1" applyBorder="1"/>
    <xf numFmtId="0" fontId="9" fillId="0" borderId="9" xfId="16" applyFont="1" applyBorder="1" applyAlignment="1">
      <alignment horizontal="right"/>
    </xf>
    <xf numFmtId="0" fontId="9" fillId="0" borderId="9" xfId="16" applyFont="1" applyFill="1" applyBorder="1" applyAlignment="1">
      <alignment horizontal="right"/>
    </xf>
    <xf numFmtId="0" fontId="9" fillId="0" borderId="8" xfId="16" applyFont="1" applyBorder="1" applyAlignment="1">
      <alignment horizontal="right"/>
    </xf>
    <xf numFmtId="0" fontId="9" fillId="0" borderId="8" xfId="16" applyFont="1" applyFill="1" applyBorder="1" applyAlignment="1">
      <alignment horizontal="right"/>
    </xf>
    <xf numFmtId="0" fontId="11" fillId="0" borderId="9" xfId="16" applyFont="1" applyBorder="1" applyAlignment="1">
      <alignment horizontal="right"/>
    </xf>
    <xf numFmtId="0" fontId="9" fillId="0" borderId="10" xfId="16" applyFont="1" applyBorder="1"/>
    <xf numFmtId="0" fontId="9" fillId="0" borderId="11" xfId="16" applyFont="1" applyBorder="1"/>
    <xf numFmtId="0" fontId="9" fillId="0" borderId="12" xfId="16" applyFont="1" applyBorder="1"/>
    <xf numFmtId="0" fontId="9" fillId="0" borderId="12" xfId="16" applyFont="1" applyBorder="1" applyAlignment="1">
      <alignment horizontal="right"/>
    </xf>
    <xf numFmtId="3" fontId="11" fillId="0" borderId="12" xfId="16" applyNumberFormat="1" applyFont="1" applyBorder="1" applyAlignment="1">
      <alignment horizontal="right"/>
    </xf>
    <xf numFmtId="0" fontId="11" fillId="0" borderId="8" xfId="16" applyFont="1" applyBorder="1" applyAlignment="1">
      <alignment horizontal="right"/>
    </xf>
    <xf numFmtId="0" fontId="11" fillId="0" borderId="11" xfId="16" applyFont="1" applyBorder="1"/>
    <xf numFmtId="0" fontId="9" fillId="0" borderId="9" xfId="16" applyFont="1" applyBorder="1"/>
    <xf numFmtId="0" fontId="9" fillId="0" borderId="13" xfId="16" applyFont="1" applyBorder="1"/>
    <xf numFmtId="0" fontId="9" fillId="0" borderId="13" xfId="16" applyFont="1" applyBorder="1" applyAlignment="1">
      <alignment horizontal="right"/>
    </xf>
    <xf numFmtId="0" fontId="11" fillId="0" borderId="13" xfId="16" applyFont="1" applyBorder="1" applyAlignment="1">
      <alignment horizontal="right"/>
    </xf>
    <xf numFmtId="0" fontId="12" fillId="0" borderId="0" xfId="16" applyFont="1" applyFill="1"/>
    <xf numFmtId="0" fontId="4" fillId="0" borderId="0" xfId="16" applyFont="1" applyAlignment="1">
      <alignment wrapText="1"/>
    </xf>
    <xf numFmtId="0" fontId="12" fillId="0" borderId="0" xfId="16" applyFont="1"/>
    <xf numFmtId="0" fontId="9" fillId="0" borderId="0" xfId="16" applyFont="1"/>
    <xf numFmtId="0" fontId="3" fillId="0" borderId="0" xfId="16"/>
    <xf numFmtId="0" fontId="17" fillId="2" borderId="1" xfId="16" applyFont="1" applyFill="1" applyBorder="1"/>
    <xf numFmtId="0" fontId="17" fillId="2" borderId="14" xfId="16" applyFont="1" applyFill="1" applyBorder="1" applyAlignment="1">
      <alignment horizontal="center"/>
    </xf>
    <xf numFmtId="0" fontId="17" fillId="2" borderId="3" xfId="16" applyFont="1" applyFill="1" applyBorder="1" applyAlignment="1">
      <alignment horizontal="center"/>
    </xf>
    <xf numFmtId="0" fontId="18" fillId="0" borderId="0" xfId="16" applyFont="1" applyBorder="1"/>
    <xf numFmtId="0" fontId="18" fillId="0" borderId="0" xfId="16" applyFont="1"/>
    <xf numFmtId="0" fontId="19" fillId="0" borderId="7" xfId="16" applyFont="1" applyFill="1" applyBorder="1"/>
    <xf numFmtId="0" fontId="19" fillId="0" borderId="15" xfId="16" applyFont="1" applyFill="1" applyBorder="1" applyAlignment="1">
      <alignment horizontal="center"/>
    </xf>
    <xf numFmtId="3" fontId="20" fillId="2" borderId="16" xfId="16" applyNumberFormat="1" applyFont="1" applyFill="1" applyBorder="1" applyAlignment="1">
      <alignment horizontal="center"/>
    </xf>
    <xf numFmtId="0" fontId="3" fillId="0" borderId="0" xfId="16" applyFont="1"/>
    <xf numFmtId="0" fontId="20" fillId="2" borderId="10" xfId="16" applyFont="1" applyFill="1" applyBorder="1"/>
    <xf numFmtId="0" fontId="20" fillId="2" borderId="17" xfId="16" applyFont="1" applyFill="1" applyBorder="1" applyAlignment="1">
      <alignment horizontal="center"/>
    </xf>
    <xf numFmtId="0" fontId="12" fillId="0" borderId="8" xfId="16" applyFont="1" applyFill="1" applyBorder="1" applyAlignment="1">
      <alignment horizontal="center"/>
    </xf>
    <xf numFmtId="0" fontId="12" fillId="0" borderId="15" xfId="16" applyFont="1" applyFill="1" applyBorder="1" applyAlignment="1">
      <alignment horizontal="center"/>
    </xf>
    <xf numFmtId="0" fontId="12" fillId="0" borderId="8" xfId="16" applyFont="1" applyFill="1" applyBorder="1" applyAlignment="1">
      <alignment horizontal="center" wrapText="1"/>
    </xf>
    <xf numFmtId="0" fontId="12" fillId="0" borderId="15" xfId="16" applyFont="1" applyFill="1" applyBorder="1" applyAlignment="1">
      <alignment horizontal="center" wrapText="1"/>
    </xf>
    <xf numFmtId="0" fontId="20" fillId="2" borderId="13" xfId="16" applyFont="1" applyFill="1" applyBorder="1" applyAlignment="1">
      <alignment horizontal="center"/>
    </xf>
    <xf numFmtId="0" fontId="16" fillId="0" borderId="0" xfId="16" applyFont="1" applyAlignment="1">
      <alignment horizontal="center" vertical="center" wrapText="1"/>
    </xf>
    <xf numFmtId="0" fontId="23" fillId="0" borderId="0" xfId="16" applyFont="1"/>
    <xf numFmtId="0" fontId="23" fillId="0" borderId="0" xfId="16" applyFont="1" applyFill="1"/>
    <xf numFmtId="0" fontId="17" fillId="2" borderId="2" xfId="16" applyFont="1" applyFill="1" applyBorder="1" applyAlignment="1">
      <alignment horizontal="center"/>
    </xf>
    <xf numFmtId="0" fontId="19" fillId="0" borderId="4" xfId="16" applyFont="1" applyBorder="1"/>
    <xf numFmtId="4" fontId="9" fillId="0" borderId="8" xfId="16" applyNumberFormat="1" applyFont="1" applyFill="1" applyBorder="1"/>
    <xf numFmtId="4" fontId="9" fillId="0" borderId="18" xfId="16" applyNumberFormat="1" applyFont="1" applyFill="1" applyBorder="1"/>
    <xf numFmtId="4" fontId="7" fillId="2" borderId="19" xfId="16" applyNumberFormat="1" applyFont="1" applyFill="1" applyBorder="1"/>
    <xf numFmtId="3" fontId="23" fillId="0" borderId="0" xfId="16" applyNumberFormat="1" applyFont="1" applyFill="1" applyBorder="1"/>
    <xf numFmtId="4" fontId="23" fillId="0" borderId="0" xfId="16" applyNumberFormat="1" applyFont="1"/>
    <xf numFmtId="0" fontId="19" fillId="0" borderId="7" xfId="16" applyFont="1" applyBorder="1"/>
    <xf numFmtId="3" fontId="24" fillId="0" borderId="0" xfId="16" applyNumberFormat="1" applyFont="1" applyFill="1" applyBorder="1"/>
    <xf numFmtId="4" fontId="24" fillId="0" borderId="0" xfId="16" applyNumberFormat="1" applyFont="1"/>
    <xf numFmtId="0" fontId="7" fillId="2" borderId="10" xfId="16" applyFont="1" applyFill="1" applyBorder="1"/>
    <xf numFmtId="4" fontId="7" fillId="2" borderId="13" xfId="16" applyNumberFormat="1" applyFont="1" applyFill="1" applyBorder="1"/>
    <xf numFmtId="0" fontId="10" fillId="0" borderId="0" xfId="16" applyFont="1"/>
    <xf numFmtId="0" fontId="25" fillId="0" borderId="0" xfId="16" applyFont="1"/>
    <xf numFmtId="4" fontId="10" fillId="0" borderId="0" xfId="16" applyNumberFormat="1" applyFont="1"/>
    <xf numFmtId="166" fontId="23" fillId="0" borderId="0" xfId="16" applyNumberFormat="1" applyFont="1" applyAlignment="1">
      <alignment horizontal="right"/>
    </xf>
    <xf numFmtId="0" fontId="23" fillId="0" borderId="0" xfId="16" applyFont="1" applyAlignment="1">
      <alignment horizontal="right"/>
    </xf>
    <xf numFmtId="0" fontId="17" fillId="2" borderId="20" xfId="16" applyFont="1" applyFill="1" applyBorder="1"/>
    <xf numFmtId="0" fontId="17" fillId="2" borderId="21" xfId="16" applyFont="1" applyFill="1" applyBorder="1" applyAlignment="1">
      <alignment horizontal="center"/>
    </xf>
    <xf numFmtId="0" fontId="17" fillId="2" borderId="19" xfId="16" applyFont="1" applyFill="1" applyBorder="1" applyAlignment="1">
      <alignment horizontal="center"/>
    </xf>
    <xf numFmtId="0" fontId="19" fillId="0" borderId="7" xfId="16" applyFont="1" applyFill="1" applyBorder="1" applyAlignment="1">
      <alignment horizontal="justify" vertical="top" wrapText="1"/>
    </xf>
    <xf numFmtId="3" fontId="9" fillId="0" borderId="8" xfId="16" applyNumberFormat="1" applyFont="1" applyFill="1" applyBorder="1"/>
    <xf numFmtId="4" fontId="17" fillId="2" borderId="16" xfId="16" applyNumberFormat="1" applyFont="1" applyFill="1" applyBorder="1"/>
    <xf numFmtId="0" fontId="19" fillId="0" borderId="7" xfId="16" applyFont="1" applyFill="1" applyBorder="1" applyAlignment="1">
      <alignment wrapText="1"/>
    </xf>
    <xf numFmtId="0" fontId="17" fillId="2" borderId="10" xfId="16" applyFont="1" applyFill="1" applyBorder="1"/>
    <xf numFmtId="4" fontId="7" fillId="2" borderId="22" xfId="16" applyNumberFormat="1" applyFont="1" applyFill="1" applyBorder="1"/>
    <xf numFmtId="3" fontId="19" fillId="0" borderId="0" xfId="16" applyNumberFormat="1" applyFont="1"/>
    <xf numFmtId="0" fontId="19" fillId="0" borderId="0" xfId="16" applyFont="1"/>
    <xf numFmtId="4" fontId="19" fillId="0" borderId="0" xfId="16" applyNumberFormat="1" applyFont="1"/>
    <xf numFmtId="0" fontId="26" fillId="0" borderId="0" xfId="16" applyFont="1"/>
    <xf numFmtId="0" fontId="27" fillId="0" borderId="0" xfId="16" applyFont="1"/>
    <xf numFmtId="0" fontId="17" fillId="2" borderId="23" xfId="16" applyFont="1" applyFill="1" applyBorder="1"/>
    <xf numFmtId="0" fontId="17" fillId="2" borderId="24" xfId="16" applyFont="1" applyFill="1" applyBorder="1" applyAlignment="1">
      <alignment horizontal="center"/>
    </xf>
    <xf numFmtId="0" fontId="17" fillId="2" borderId="25" xfId="16" applyFont="1" applyFill="1" applyBorder="1" applyAlignment="1">
      <alignment horizontal="center"/>
    </xf>
    <xf numFmtId="0" fontId="19" fillId="0" borderId="7" xfId="16" applyFont="1" applyFill="1" applyBorder="1" applyAlignment="1">
      <alignment horizontal="left" vertical="center" wrapText="1"/>
    </xf>
    <xf numFmtId="4" fontId="19" fillId="0" borderId="8" xfId="16" applyNumberFormat="1" applyFont="1" applyFill="1" applyBorder="1" applyAlignment="1">
      <alignment horizontal="right"/>
    </xf>
    <xf numFmtId="4" fontId="19" fillId="0" borderId="15" xfId="16" applyNumberFormat="1" applyFont="1" applyFill="1" applyBorder="1" applyAlignment="1">
      <alignment horizontal="right"/>
    </xf>
    <xf numFmtId="4" fontId="17" fillId="2" borderId="16" xfId="16" applyNumberFormat="1" applyFont="1" applyFill="1" applyBorder="1" applyAlignment="1">
      <alignment horizontal="right"/>
    </xf>
    <xf numFmtId="4" fontId="18" fillId="0" borderId="0" xfId="16" applyNumberFormat="1" applyFont="1"/>
    <xf numFmtId="4" fontId="17" fillId="2" borderId="13" xfId="16" applyNumberFormat="1" applyFont="1" applyFill="1" applyBorder="1" applyAlignment="1">
      <alignment horizontal="right"/>
    </xf>
    <xf numFmtId="4" fontId="19" fillId="0" borderId="8" xfId="16" applyNumberFormat="1" applyFont="1" applyFill="1" applyBorder="1" applyAlignment="1">
      <alignment horizontal="right" wrapText="1"/>
    </xf>
    <xf numFmtId="4" fontId="17" fillId="2" borderId="8" xfId="16" applyNumberFormat="1" applyFont="1" applyFill="1" applyBorder="1" applyAlignment="1">
      <alignment horizontal="right"/>
    </xf>
    <xf numFmtId="0" fontId="19" fillId="0" borderId="7" xfId="16" applyFont="1" applyFill="1" applyBorder="1" applyAlignment="1">
      <alignment horizontal="left" vertical="center"/>
    </xf>
    <xf numFmtId="0" fontId="4" fillId="0" borderId="0" xfId="16" applyFont="1" applyAlignment="1"/>
    <xf numFmtId="0" fontId="19" fillId="0" borderId="8" xfId="16" applyFont="1" applyFill="1" applyBorder="1"/>
    <xf numFmtId="4" fontId="19" fillId="0" borderId="5" xfId="16" applyNumberFormat="1" applyFont="1" applyFill="1" applyBorder="1" applyAlignment="1">
      <alignment horizontal="right"/>
    </xf>
    <xf numFmtId="0" fontId="19" fillId="0" borderId="8" xfId="16" applyFont="1" applyFill="1" applyBorder="1" applyAlignment="1">
      <alignment wrapText="1"/>
    </xf>
    <xf numFmtId="0" fontId="19" fillId="0" borderId="4" xfId="16" applyFont="1" applyFill="1" applyBorder="1"/>
    <xf numFmtId="0" fontId="22" fillId="0" borderId="7" xfId="16" applyFont="1" applyFill="1" applyBorder="1"/>
    <xf numFmtId="4" fontId="22" fillId="0" borderId="8" xfId="16" applyNumberFormat="1" applyFont="1" applyFill="1" applyBorder="1" applyAlignment="1">
      <alignment horizontal="right"/>
    </xf>
    <xf numFmtId="0" fontId="19" fillId="0" borderId="22" xfId="16" applyFont="1" applyFill="1" applyBorder="1"/>
    <xf numFmtId="4" fontId="27" fillId="0" borderId="0" xfId="16" applyNumberFormat="1" applyFont="1"/>
    <xf numFmtId="4" fontId="19" fillId="0" borderId="5" xfId="16" applyNumberFormat="1" applyFont="1" applyFill="1" applyBorder="1" applyAlignment="1">
      <alignment horizontal="right" vertical="center"/>
    </xf>
    <xf numFmtId="0" fontId="19" fillId="0" borderId="15" xfId="16" applyFont="1" applyFill="1" applyBorder="1"/>
    <xf numFmtId="4" fontId="19" fillId="0" borderId="26" xfId="16" applyNumberFormat="1" applyFont="1" applyFill="1" applyBorder="1" applyAlignment="1">
      <alignment horizontal="right"/>
    </xf>
    <xf numFmtId="0" fontId="22" fillId="0" borderId="22" xfId="16" applyFont="1" applyFill="1" applyBorder="1"/>
    <xf numFmtId="4" fontId="22" fillId="0" borderId="5" xfId="16" applyNumberFormat="1" applyFont="1" applyFill="1" applyBorder="1" applyAlignment="1">
      <alignment horizontal="right"/>
    </xf>
    <xf numFmtId="4" fontId="19" fillId="0" borderId="12" xfId="16" applyNumberFormat="1" applyFont="1" applyFill="1" applyBorder="1" applyAlignment="1">
      <alignment horizontal="right"/>
    </xf>
    <xf numFmtId="4" fontId="19" fillId="0" borderId="27" xfId="16" applyNumberFormat="1" applyFont="1" applyFill="1" applyBorder="1" applyAlignment="1">
      <alignment horizontal="right"/>
    </xf>
    <xf numFmtId="3" fontId="17" fillId="2" borderId="13" xfId="16" applyNumberFormat="1" applyFont="1" applyFill="1" applyBorder="1" applyAlignment="1">
      <alignment horizontal="right"/>
    </xf>
    <xf numFmtId="4" fontId="17" fillId="2" borderId="28" xfId="16" applyNumberFormat="1" applyFont="1" applyFill="1" applyBorder="1" applyAlignment="1">
      <alignment horizontal="right"/>
    </xf>
    <xf numFmtId="3" fontId="19" fillId="0" borderId="8" xfId="16" applyNumberFormat="1" applyFont="1" applyFill="1" applyBorder="1" applyAlignment="1">
      <alignment horizontal="right"/>
    </xf>
    <xf numFmtId="3" fontId="17" fillId="2" borderId="8" xfId="16" applyNumberFormat="1" applyFont="1" applyFill="1" applyBorder="1" applyAlignment="1">
      <alignment horizontal="right"/>
    </xf>
    <xf numFmtId="0" fontId="11" fillId="0" borderId="7" xfId="16" applyFont="1" applyBorder="1"/>
    <xf numFmtId="0" fontId="11" fillId="0" borderId="8" xfId="16" applyFont="1" applyBorder="1"/>
    <xf numFmtId="0" fontId="5" fillId="0" borderId="0" xfId="16" applyFont="1" applyAlignment="1">
      <alignment horizontal="center"/>
    </xf>
    <xf numFmtId="0" fontId="6" fillId="2" borderId="1" xfId="16" applyFont="1" applyFill="1" applyBorder="1" applyAlignment="1">
      <alignment horizontal="center" vertical="center"/>
    </xf>
    <xf numFmtId="0" fontId="6" fillId="2" borderId="2" xfId="16" applyFont="1" applyFill="1" applyBorder="1" applyAlignment="1">
      <alignment horizontal="center" vertical="center"/>
    </xf>
    <xf numFmtId="0" fontId="11" fillId="0" borderId="7" xfId="16" applyFont="1" applyFill="1" applyBorder="1"/>
    <xf numFmtId="0" fontId="11" fillId="0" borderId="8" xfId="16" applyFont="1" applyFill="1" applyBorder="1"/>
    <xf numFmtId="0" fontId="16" fillId="0" borderId="0" xfId="16" applyFont="1" applyAlignment="1">
      <alignment horizontal="center" vertical="center" wrapText="1"/>
    </xf>
    <xf numFmtId="0" fontId="22" fillId="0" borderId="0" xfId="16" applyFont="1" applyAlignment="1">
      <alignment horizontal="center" vertical="center" wrapText="1"/>
    </xf>
    <xf numFmtId="0" fontId="22" fillId="0" borderId="0" xfId="16" applyFont="1" applyAlignment="1">
      <alignment horizontal="center" wrapText="1"/>
    </xf>
  </cellXfs>
  <cellStyles count="21">
    <cellStyle name="Euro" xfId="2"/>
    <cellStyle name="Euro 2" xfId="13"/>
    <cellStyle name="Millares" xfId="1" builtinId="3"/>
    <cellStyle name="Millares 2" xfId="3"/>
    <cellStyle name="Millares 2 2" xfId="20"/>
    <cellStyle name="Millares 3" xfId="4"/>
    <cellStyle name="Millares 4" xfId="14"/>
    <cellStyle name="Millares 5" xfId="15"/>
    <cellStyle name="Normal" xfId="0" builtinId="0"/>
    <cellStyle name="Normal 2" xfId="5"/>
    <cellStyle name="Normal 2 2" xfId="6"/>
    <cellStyle name="Normal 2 3" xfId="16"/>
    <cellStyle name="Normal 3" xfId="7"/>
    <cellStyle name="Normal 3 2" xfId="8"/>
    <cellStyle name="Normal 4" xfId="9"/>
    <cellStyle name="Normal 4 2" xfId="17"/>
    <cellStyle name="Normal 5" xfId="10"/>
    <cellStyle name="Normal 6" xfId="12"/>
    <cellStyle name="Normal 7" xfId="18"/>
    <cellStyle name="Porcentual 2" xfId="11"/>
    <cellStyle name="Porcentual 3" xfId="19"/>
  </cellStyles>
  <dxfs count="0"/>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609600</xdr:colOff>
      <xdr:row>0</xdr:row>
      <xdr:rowOff>38100</xdr:rowOff>
    </xdr:from>
    <xdr:to>
      <xdr:col>15</xdr:col>
      <xdr:colOff>600075</xdr:colOff>
      <xdr:row>3</xdr:row>
      <xdr:rowOff>57150</xdr:rowOff>
    </xdr:to>
    <xdr:pic>
      <xdr:nvPicPr>
        <xdr:cNvPr id="2" name="8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15538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3" name="9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098414" y="3152775"/>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twoCellAnchor>
    <xdr:from>
      <xdr:col>12</xdr:col>
      <xdr:colOff>0</xdr:colOff>
      <xdr:row>6</xdr:row>
      <xdr:rowOff>0</xdr:rowOff>
    </xdr:from>
    <xdr:to>
      <xdr:col>12</xdr:col>
      <xdr:colOff>152400</xdr:colOff>
      <xdr:row>7</xdr:row>
      <xdr:rowOff>1586</xdr:rowOff>
    </xdr:to>
    <xdr:sp macro="" textlink="">
      <xdr:nvSpPr>
        <xdr:cNvPr id="3" name="6 CuadroTexto"/>
        <xdr:cNvSpPr txBox="1"/>
      </xdr:nvSpPr>
      <xdr:spPr>
        <a:xfrm>
          <a:off x="8858250" y="885825"/>
          <a:ext cx="152400" cy="153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800">
              <a:latin typeface="Arial" pitchFamily="34" charset="0"/>
              <a:cs typeface="Arial" pitchFamily="34" charset="0"/>
            </a:rPr>
            <a:t>*</a:t>
          </a:r>
        </a:p>
      </xdr:txBody>
    </xdr:sp>
    <xdr:clientData/>
  </xdr:twoCellAnchor>
  <xdr:twoCellAnchor>
    <xdr:from>
      <xdr:col>13</xdr:col>
      <xdr:colOff>0</xdr:colOff>
      <xdr:row>6</xdr:row>
      <xdr:rowOff>0</xdr:rowOff>
    </xdr:from>
    <xdr:to>
      <xdr:col>13</xdr:col>
      <xdr:colOff>152400</xdr:colOff>
      <xdr:row>7</xdr:row>
      <xdr:rowOff>1586</xdr:rowOff>
    </xdr:to>
    <xdr:sp macro="" textlink="">
      <xdr:nvSpPr>
        <xdr:cNvPr id="4" name="6 CuadroTexto"/>
        <xdr:cNvSpPr txBox="1"/>
      </xdr:nvSpPr>
      <xdr:spPr>
        <a:xfrm>
          <a:off x="8866188" y="873125"/>
          <a:ext cx="152400" cy="152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800">
              <a:latin typeface="Arial" pitchFamily="34" charset="0"/>
              <a:cs typeface="Arial" pitchFamily="34" charset="0"/>
            </a:rPr>
            <a:t>*</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3:S72"/>
  <sheetViews>
    <sheetView showGridLines="0" tabSelected="1" view="pageBreakPreview" zoomScaleNormal="100" zoomScaleSheetLayoutView="100" workbookViewId="0">
      <pane ySplit="2040" topLeftCell="A7"/>
      <selection activeCell="B3" sqref="B3:Q3"/>
      <selection pane="bottomLeft" activeCell="L33" sqref="L33"/>
    </sheetView>
  </sheetViews>
  <sheetFormatPr baseColWidth="10" defaultRowHeight="12.75" x14ac:dyDescent="0.2"/>
  <cols>
    <col min="1" max="1" width="1.85546875" style="3" customWidth="1"/>
    <col min="2" max="2" width="31.5703125" style="3" customWidth="1"/>
    <col min="3" max="9" width="10.85546875" style="3" customWidth="1"/>
    <col min="10" max="10" width="11.28515625" style="3" customWidth="1"/>
    <col min="11" max="15" width="10.85546875" style="3" customWidth="1"/>
    <col min="16" max="16" width="11" style="3" bestFit="1" customWidth="1"/>
    <col min="17" max="18" width="11.42578125" style="4"/>
    <col min="19" max="19" width="11.7109375" style="4" bestFit="1" customWidth="1"/>
    <col min="20" max="16384" width="11.42578125" style="4"/>
  </cols>
  <sheetData>
    <row r="3" spans="1:17" ht="15.75" x14ac:dyDescent="0.25">
      <c r="B3" s="151" t="s">
        <v>117</v>
      </c>
      <c r="C3" s="151"/>
      <c r="D3" s="151"/>
      <c r="E3" s="151"/>
      <c r="F3" s="151"/>
      <c r="G3" s="151"/>
      <c r="H3" s="151"/>
      <c r="I3" s="151"/>
      <c r="J3" s="151"/>
      <c r="K3" s="151"/>
      <c r="L3" s="151"/>
      <c r="M3" s="151"/>
      <c r="N3" s="151"/>
      <c r="O3" s="151"/>
      <c r="P3" s="151"/>
      <c r="Q3" s="151"/>
    </row>
    <row r="4" spans="1:17" ht="13.5" thickBot="1" x14ac:dyDescent="0.25"/>
    <row r="5" spans="1:17" s="8" customFormat="1" ht="34.5" thickBot="1" x14ac:dyDescent="0.25">
      <c r="A5" s="152" t="s">
        <v>0</v>
      </c>
      <c r="B5" s="153"/>
      <c r="C5" s="5">
        <v>42005</v>
      </c>
      <c r="D5" s="5">
        <v>42036</v>
      </c>
      <c r="E5" s="5">
        <v>42064</v>
      </c>
      <c r="F5" s="5">
        <v>42095</v>
      </c>
      <c r="G5" s="5">
        <v>42125</v>
      </c>
      <c r="H5" s="5">
        <v>42156</v>
      </c>
      <c r="I5" s="5">
        <v>42186</v>
      </c>
      <c r="J5" s="5">
        <v>42217</v>
      </c>
      <c r="K5" s="5">
        <v>42248</v>
      </c>
      <c r="L5" s="5">
        <v>42278</v>
      </c>
      <c r="M5" s="5">
        <v>42309</v>
      </c>
      <c r="N5" s="5">
        <v>42339</v>
      </c>
      <c r="O5" s="6" t="s">
        <v>118</v>
      </c>
      <c r="P5" s="7" t="s">
        <v>85</v>
      </c>
    </row>
    <row r="6" spans="1:17" s="13" customFormat="1" ht="11.25" x14ac:dyDescent="0.2">
      <c r="A6" s="9" t="s">
        <v>1</v>
      </c>
      <c r="B6" s="10" t="s">
        <v>1</v>
      </c>
      <c r="C6" s="11" t="s">
        <v>1</v>
      </c>
      <c r="D6" s="11" t="s">
        <v>1</v>
      </c>
      <c r="E6" s="11"/>
      <c r="F6" s="11"/>
      <c r="G6" s="11"/>
      <c r="H6" s="11"/>
      <c r="I6" s="11"/>
      <c r="J6" s="11"/>
      <c r="K6" s="11"/>
      <c r="L6" s="11"/>
      <c r="M6" s="11"/>
      <c r="N6" s="11"/>
      <c r="O6" s="11" t="s">
        <v>1</v>
      </c>
      <c r="P6" s="12" t="s">
        <v>1</v>
      </c>
    </row>
    <row r="7" spans="1:17" s="13" customFormat="1" ht="11.25" x14ac:dyDescent="0.2">
      <c r="A7" s="154" t="s">
        <v>2</v>
      </c>
      <c r="B7" s="155"/>
      <c r="C7" s="14">
        <f>SUM(C8:C12)</f>
        <v>741</v>
      </c>
      <c r="D7" s="14">
        <f t="shared" ref="D7:N7" si="0">SUM(D8:D12)</f>
        <v>849</v>
      </c>
      <c r="E7" s="14">
        <f t="shared" si="0"/>
        <v>975</v>
      </c>
      <c r="F7" s="14">
        <f t="shared" si="0"/>
        <v>1049</v>
      </c>
      <c r="G7" s="14">
        <f t="shared" si="0"/>
        <v>1150</v>
      </c>
      <c r="H7" s="14">
        <f t="shared" si="0"/>
        <v>1171</v>
      </c>
      <c r="I7" s="14">
        <f t="shared" si="0"/>
        <v>1130</v>
      </c>
      <c r="J7" s="14">
        <f t="shared" si="0"/>
        <v>1025</v>
      </c>
      <c r="K7" s="14">
        <f t="shared" si="0"/>
        <v>888</v>
      </c>
      <c r="L7" s="14">
        <f t="shared" si="0"/>
        <v>865</v>
      </c>
      <c r="M7" s="14">
        <f t="shared" si="0"/>
        <v>780</v>
      </c>
      <c r="N7" s="14">
        <f t="shared" si="0"/>
        <v>745</v>
      </c>
      <c r="O7" s="15">
        <f t="shared" ref="O7:O12" si="1">SUM(C7:N7)</f>
        <v>11368</v>
      </c>
      <c r="P7" s="15">
        <v>9392</v>
      </c>
    </row>
    <row r="8" spans="1:17" s="13" customFormat="1" ht="11.25" x14ac:dyDescent="0.2">
      <c r="A8" s="16"/>
      <c r="B8" s="17" t="s">
        <v>6</v>
      </c>
      <c r="C8" s="11">
        <v>12</v>
      </c>
      <c r="D8" s="18">
        <v>6</v>
      </c>
      <c r="E8" s="11">
        <v>6</v>
      </c>
      <c r="F8" s="18">
        <v>20</v>
      </c>
      <c r="G8" s="11">
        <v>26</v>
      </c>
      <c r="H8" s="11">
        <v>31</v>
      </c>
      <c r="I8" s="18">
        <v>40</v>
      </c>
      <c r="J8" s="18">
        <v>23</v>
      </c>
      <c r="K8" s="18">
        <v>17</v>
      </c>
      <c r="L8" s="18">
        <v>15</v>
      </c>
      <c r="M8" s="18">
        <v>21</v>
      </c>
      <c r="N8" s="18">
        <v>17</v>
      </c>
      <c r="O8" s="19">
        <f t="shared" si="1"/>
        <v>234</v>
      </c>
      <c r="P8" s="19">
        <v>79</v>
      </c>
    </row>
    <row r="9" spans="1:17" s="13" customFormat="1" ht="11.25" x14ac:dyDescent="0.2">
      <c r="A9" s="9"/>
      <c r="B9" s="17" t="s">
        <v>48</v>
      </c>
      <c r="C9" s="18">
        <v>577</v>
      </c>
      <c r="D9" s="18">
        <v>656</v>
      </c>
      <c r="E9" s="18">
        <v>704</v>
      </c>
      <c r="F9" s="18">
        <v>668</v>
      </c>
      <c r="G9" s="18">
        <v>614</v>
      </c>
      <c r="H9" s="18">
        <v>657</v>
      </c>
      <c r="I9" s="18">
        <v>693</v>
      </c>
      <c r="J9" s="18">
        <v>594</v>
      </c>
      <c r="K9" s="18">
        <v>567</v>
      </c>
      <c r="L9" s="18">
        <v>598</v>
      </c>
      <c r="M9" s="18">
        <v>537</v>
      </c>
      <c r="N9" s="18">
        <v>521</v>
      </c>
      <c r="O9" s="19">
        <f t="shared" si="1"/>
        <v>7386</v>
      </c>
      <c r="P9" s="19">
        <v>6877</v>
      </c>
    </row>
    <row r="10" spans="1:17" s="13" customFormat="1" ht="11.25" x14ac:dyDescent="0.2">
      <c r="A10" s="9"/>
      <c r="B10" s="17" t="s">
        <v>4</v>
      </c>
      <c r="C10" s="11">
        <v>18</v>
      </c>
      <c r="D10" s="18">
        <v>21</v>
      </c>
      <c r="E10" s="18">
        <v>41</v>
      </c>
      <c r="F10" s="18">
        <v>42</v>
      </c>
      <c r="G10" s="18">
        <v>26</v>
      </c>
      <c r="H10" s="11">
        <v>37</v>
      </c>
      <c r="I10" s="18">
        <v>36</v>
      </c>
      <c r="J10" s="18">
        <v>31</v>
      </c>
      <c r="K10" s="18">
        <v>22</v>
      </c>
      <c r="L10" s="18">
        <v>25</v>
      </c>
      <c r="M10" s="18">
        <v>29</v>
      </c>
      <c r="N10" s="18">
        <v>12</v>
      </c>
      <c r="O10" s="19">
        <f t="shared" si="1"/>
        <v>340</v>
      </c>
      <c r="P10" s="19">
        <v>299</v>
      </c>
    </row>
    <row r="11" spans="1:17" s="13" customFormat="1" ht="11.25" x14ac:dyDescent="0.2">
      <c r="A11" s="9"/>
      <c r="B11" s="17" t="s">
        <v>5</v>
      </c>
      <c r="C11" s="11">
        <v>80</v>
      </c>
      <c r="D11" s="18">
        <v>115</v>
      </c>
      <c r="E11" s="18">
        <v>158</v>
      </c>
      <c r="F11" s="18">
        <v>262</v>
      </c>
      <c r="G11" s="18">
        <v>421</v>
      </c>
      <c r="H11" s="11">
        <v>389</v>
      </c>
      <c r="I11" s="18">
        <v>300</v>
      </c>
      <c r="J11" s="18">
        <v>310</v>
      </c>
      <c r="K11" s="18">
        <v>229</v>
      </c>
      <c r="L11" s="18">
        <v>157</v>
      </c>
      <c r="M11" s="18">
        <v>151</v>
      </c>
      <c r="N11" s="18">
        <v>143</v>
      </c>
      <c r="O11" s="19">
        <f t="shared" si="1"/>
        <v>2715</v>
      </c>
      <c r="P11" s="19">
        <v>1467</v>
      </c>
    </row>
    <row r="12" spans="1:17" s="13" customFormat="1" ht="11.25" x14ac:dyDescent="0.2">
      <c r="A12" s="9"/>
      <c r="B12" s="17" t="s">
        <v>47</v>
      </c>
      <c r="C12" s="11">
        <v>54</v>
      </c>
      <c r="D12" s="18">
        <v>51</v>
      </c>
      <c r="E12" s="11">
        <v>66</v>
      </c>
      <c r="F12" s="18">
        <v>57</v>
      </c>
      <c r="G12" s="18">
        <v>63</v>
      </c>
      <c r="H12" s="11">
        <v>57</v>
      </c>
      <c r="I12" s="18">
        <v>61</v>
      </c>
      <c r="J12" s="18">
        <v>67</v>
      </c>
      <c r="K12" s="18">
        <v>53</v>
      </c>
      <c r="L12" s="18">
        <v>70</v>
      </c>
      <c r="M12" s="18">
        <v>42</v>
      </c>
      <c r="N12" s="18">
        <v>52</v>
      </c>
      <c r="O12" s="19">
        <f t="shared" si="1"/>
        <v>693</v>
      </c>
      <c r="P12" s="19">
        <v>670</v>
      </c>
    </row>
    <row r="13" spans="1:17" s="13" customFormat="1" ht="11.25" x14ac:dyDescent="0.2">
      <c r="A13" s="9"/>
      <c r="B13" s="17"/>
      <c r="C13" s="11"/>
      <c r="D13" s="11"/>
      <c r="E13" s="11"/>
      <c r="F13" s="11"/>
      <c r="G13" s="11"/>
      <c r="H13" s="11"/>
      <c r="I13" s="11"/>
      <c r="J13" s="11"/>
      <c r="K13" s="11"/>
      <c r="L13" s="11"/>
      <c r="M13" s="11"/>
      <c r="N13" s="11"/>
      <c r="O13" s="19"/>
      <c r="P13" s="11"/>
    </row>
    <row r="14" spans="1:17" s="13" customFormat="1" ht="11.25" x14ac:dyDescent="0.2">
      <c r="A14" s="149" t="s">
        <v>7</v>
      </c>
      <c r="B14" s="150"/>
      <c r="C14" s="19">
        <f t="shared" ref="C14:N14" si="2">SUM(C15:C21)</f>
        <v>777</v>
      </c>
      <c r="D14" s="19">
        <f t="shared" si="2"/>
        <v>896</v>
      </c>
      <c r="E14" s="19">
        <f t="shared" si="2"/>
        <v>1029</v>
      </c>
      <c r="F14" s="19">
        <f t="shared" si="2"/>
        <v>1077</v>
      </c>
      <c r="G14" s="19">
        <f t="shared" si="2"/>
        <v>1168</v>
      </c>
      <c r="H14" s="19">
        <f t="shared" si="2"/>
        <v>1198</v>
      </c>
      <c r="I14" s="19">
        <f t="shared" si="2"/>
        <v>1163</v>
      </c>
      <c r="J14" s="19">
        <f t="shared" si="2"/>
        <v>1062</v>
      </c>
      <c r="K14" s="19">
        <f t="shared" si="2"/>
        <v>926</v>
      </c>
      <c r="L14" s="19">
        <f t="shared" si="2"/>
        <v>900</v>
      </c>
      <c r="M14" s="19">
        <f t="shared" si="2"/>
        <v>829</v>
      </c>
      <c r="N14" s="19">
        <f t="shared" si="2"/>
        <v>779</v>
      </c>
      <c r="O14" s="19">
        <f t="shared" ref="O14:O21" si="3">SUM(C14:N14)</f>
        <v>11804</v>
      </c>
      <c r="P14" s="19">
        <v>10243</v>
      </c>
    </row>
    <row r="15" spans="1:17" s="13" customFormat="1" ht="11.25" x14ac:dyDescent="0.2">
      <c r="A15" s="9"/>
      <c r="B15" s="17" t="s">
        <v>8</v>
      </c>
      <c r="C15" s="11">
        <v>18</v>
      </c>
      <c r="D15" s="11">
        <v>21</v>
      </c>
      <c r="E15" s="18">
        <v>41</v>
      </c>
      <c r="F15" s="11">
        <v>42</v>
      </c>
      <c r="G15" s="18">
        <v>26</v>
      </c>
      <c r="H15" s="11">
        <v>37</v>
      </c>
      <c r="I15" s="11">
        <v>36</v>
      </c>
      <c r="J15" s="11">
        <v>31</v>
      </c>
      <c r="K15" s="11">
        <v>22</v>
      </c>
      <c r="L15" s="11">
        <v>25</v>
      </c>
      <c r="M15" s="11">
        <v>29</v>
      </c>
      <c r="N15" s="11">
        <v>12</v>
      </c>
      <c r="O15" s="19">
        <f t="shared" si="3"/>
        <v>340</v>
      </c>
      <c r="P15" s="19">
        <v>299</v>
      </c>
    </row>
    <row r="16" spans="1:17" s="13" customFormat="1" ht="11.25" x14ac:dyDescent="0.2">
      <c r="A16" s="9"/>
      <c r="B16" s="17" t="s">
        <v>9</v>
      </c>
      <c r="C16" s="11">
        <v>101</v>
      </c>
      <c r="D16" s="11">
        <v>141</v>
      </c>
      <c r="E16" s="18">
        <v>190</v>
      </c>
      <c r="F16" s="11">
        <v>274</v>
      </c>
      <c r="G16" s="18">
        <v>431</v>
      </c>
      <c r="H16" s="11">
        <v>409</v>
      </c>
      <c r="I16" s="11">
        <v>318</v>
      </c>
      <c r="J16" s="11">
        <v>332</v>
      </c>
      <c r="K16" s="11">
        <v>251</v>
      </c>
      <c r="L16" s="11">
        <v>175</v>
      </c>
      <c r="M16" s="11">
        <v>179</v>
      </c>
      <c r="N16" s="11">
        <v>158</v>
      </c>
      <c r="O16" s="19">
        <f t="shared" si="3"/>
        <v>2959</v>
      </c>
      <c r="P16" s="19">
        <v>1903</v>
      </c>
    </row>
    <row r="17" spans="1:19" s="13" customFormat="1" ht="11.25" x14ac:dyDescent="0.2">
      <c r="A17" s="9"/>
      <c r="B17" s="17" t="s">
        <v>3</v>
      </c>
      <c r="C17" s="11">
        <v>584</v>
      </c>
      <c r="D17" s="11">
        <v>667</v>
      </c>
      <c r="E17" s="11">
        <v>718</v>
      </c>
      <c r="F17" s="11">
        <v>677</v>
      </c>
      <c r="G17" s="11">
        <v>613</v>
      </c>
      <c r="H17" s="11">
        <v>656</v>
      </c>
      <c r="I17" s="11">
        <v>701</v>
      </c>
      <c r="J17" s="11">
        <v>604</v>
      </c>
      <c r="K17" s="11">
        <v>578</v>
      </c>
      <c r="L17" s="11">
        <v>609</v>
      </c>
      <c r="M17" s="11">
        <v>553</v>
      </c>
      <c r="N17" s="11">
        <v>533</v>
      </c>
      <c r="O17" s="19">
        <f t="shared" si="3"/>
        <v>7493</v>
      </c>
      <c r="P17" s="19">
        <v>7053</v>
      </c>
    </row>
    <row r="18" spans="1:19" s="13" customFormat="1" ht="11.25" x14ac:dyDescent="0.2">
      <c r="A18" s="9"/>
      <c r="B18" s="20" t="s">
        <v>10</v>
      </c>
      <c r="C18" s="11">
        <v>5</v>
      </c>
      <c r="D18" s="11">
        <v>6</v>
      </c>
      <c r="E18" s="11">
        <v>5</v>
      </c>
      <c r="F18" s="11">
        <v>7</v>
      </c>
      <c r="G18" s="18">
        <v>6</v>
      </c>
      <c r="H18" s="11">
        <v>7</v>
      </c>
      <c r="I18" s="11">
        <v>6</v>
      </c>
      <c r="J18" s="11">
        <v>5</v>
      </c>
      <c r="K18" s="11">
        <v>3</v>
      </c>
      <c r="L18" s="11">
        <v>6</v>
      </c>
      <c r="M18" s="11">
        <v>5</v>
      </c>
      <c r="N18" s="11">
        <v>5</v>
      </c>
      <c r="O18" s="19">
        <f t="shared" si="3"/>
        <v>66</v>
      </c>
      <c r="P18" s="19">
        <v>50</v>
      </c>
    </row>
    <row r="19" spans="1:19" s="13" customFormat="1" ht="11.25" x14ac:dyDescent="0.2">
      <c r="A19" s="9"/>
      <c r="B19" s="17" t="s">
        <v>6</v>
      </c>
      <c r="C19" s="11">
        <v>12</v>
      </c>
      <c r="D19" s="11">
        <v>6</v>
      </c>
      <c r="E19" s="11">
        <v>6</v>
      </c>
      <c r="F19" s="11">
        <v>20</v>
      </c>
      <c r="G19" s="18">
        <v>26</v>
      </c>
      <c r="H19" s="11">
        <v>31</v>
      </c>
      <c r="I19" s="11">
        <v>40</v>
      </c>
      <c r="J19" s="18">
        <v>23</v>
      </c>
      <c r="K19" s="11">
        <v>17</v>
      </c>
      <c r="L19" s="11">
        <v>15</v>
      </c>
      <c r="M19" s="11">
        <v>21</v>
      </c>
      <c r="N19" s="11">
        <v>17</v>
      </c>
      <c r="O19" s="19">
        <f t="shared" si="3"/>
        <v>234</v>
      </c>
      <c r="P19" s="19">
        <v>79</v>
      </c>
    </row>
    <row r="20" spans="1:19" s="13" customFormat="1" ht="11.25" x14ac:dyDescent="0.2">
      <c r="A20" s="9"/>
      <c r="B20" s="17" t="s">
        <v>47</v>
      </c>
      <c r="C20" s="11">
        <v>57</v>
      </c>
      <c r="D20" s="11">
        <v>55</v>
      </c>
      <c r="E20" s="11">
        <v>69</v>
      </c>
      <c r="F20" s="11">
        <v>57</v>
      </c>
      <c r="G20" s="18">
        <v>66</v>
      </c>
      <c r="H20" s="11">
        <v>58</v>
      </c>
      <c r="I20" s="11">
        <v>62</v>
      </c>
      <c r="J20" s="18">
        <v>67</v>
      </c>
      <c r="K20" s="11">
        <v>55</v>
      </c>
      <c r="L20" s="11">
        <v>70</v>
      </c>
      <c r="M20" s="11">
        <v>42</v>
      </c>
      <c r="N20" s="11">
        <v>53</v>
      </c>
      <c r="O20" s="19">
        <f t="shared" si="3"/>
        <v>711</v>
      </c>
      <c r="P20" s="19">
        <v>859</v>
      </c>
    </row>
    <row r="21" spans="1:19" s="13" customFormat="1" ht="11.25" x14ac:dyDescent="0.2">
      <c r="A21" s="9"/>
      <c r="B21" s="20" t="s">
        <v>11</v>
      </c>
      <c r="C21" s="11">
        <v>0</v>
      </c>
      <c r="D21" s="11">
        <v>0</v>
      </c>
      <c r="E21" s="11">
        <v>0</v>
      </c>
      <c r="F21" s="11">
        <v>0</v>
      </c>
      <c r="G21" s="18">
        <v>0</v>
      </c>
      <c r="H21" s="11">
        <v>0</v>
      </c>
      <c r="I21" s="11">
        <v>0</v>
      </c>
      <c r="J21" s="11">
        <v>0</v>
      </c>
      <c r="K21" s="11">
        <v>0</v>
      </c>
      <c r="L21" s="11">
        <v>0</v>
      </c>
      <c r="M21" s="11">
        <v>0</v>
      </c>
      <c r="N21" s="11">
        <v>1</v>
      </c>
      <c r="O21" s="19">
        <f t="shared" si="3"/>
        <v>1</v>
      </c>
      <c r="P21" s="19">
        <v>0</v>
      </c>
    </row>
    <row r="22" spans="1:19" s="13" customFormat="1" ht="11.25" x14ac:dyDescent="0.2">
      <c r="A22" s="9"/>
      <c r="B22" s="10"/>
      <c r="C22" s="11"/>
      <c r="D22" s="11"/>
      <c r="E22" s="11"/>
      <c r="F22" s="11"/>
      <c r="G22" s="11"/>
      <c r="H22" s="21"/>
      <c r="I22" s="11"/>
      <c r="J22" s="11"/>
      <c r="K22" s="11"/>
      <c r="L22" s="11"/>
      <c r="M22" s="11"/>
      <c r="N22" s="11"/>
      <c r="O22" s="11"/>
      <c r="P22" s="11"/>
    </row>
    <row r="23" spans="1:19" s="13" customFormat="1" ht="11.25" x14ac:dyDescent="0.2">
      <c r="A23" s="149" t="s">
        <v>12</v>
      </c>
      <c r="B23" s="150"/>
      <c r="C23" s="11"/>
      <c r="D23" s="11"/>
      <c r="E23" s="11"/>
      <c r="F23" s="11"/>
      <c r="G23" s="11"/>
      <c r="H23" s="11"/>
      <c r="I23" s="11"/>
      <c r="J23" s="11"/>
      <c r="K23" s="11"/>
      <c r="L23" s="11"/>
      <c r="M23" s="11"/>
      <c r="N23" s="11"/>
      <c r="O23" s="22"/>
      <c r="P23" s="22"/>
    </row>
    <row r="24" spans="1:19" s="13" customFormat="1" ht="11.25" x14ac:dyDescent="0.2">
      <c r="A24" s="23"/>
      <c r="B24" s="24" t="s">
        <v>13</v>
      </c>
      <c r="C24" s="25">
        <f t="shared" ref="C24:L24" si="4">SUM(C25+C28+C29+C30+C31+C32)</f>
        <v>1454293.4659999998</v>
      </c>
      <c r="D24" s="25">
        <f t="shared" si="4"/>
        <v>921087.76699999999</v>
      </c>
      <c r="E24" s="25">
        <f t="shared" si="4"/>
        <v>1150186.852</v>
      </c>
      <c r="F24" s="25">
        <f t="shared" si="4"/>
        <v>1721881.7879999997</v>
      </c>
      <c r="G24" s="25">
        <f t="shared" si="4"/>
        <v>2619474.4419999998</v>
      </c>
      <c r="H24" s="25">
        <f t="shared" si="4"/>
        <v>2117323.3879999998</v>
      </c>
      <c r="I24" s="26">
        <f t="shared" si="4"/>
        <v>2998986.1790000005</v>
      </c>
      <c r="J24" s="26">
        <f t="shared" si="4"/>
        <v>2270583.7419999996</v>
      </c>
      <c r="K24" s="26">
        <f t="shared" si="4"/>
        <v>1947741.8690000002</v>
      </c>
      <c r="L24" s="26">
        <f t="shared" si="4"/>
        <v>1776034.7359999998</v>
      </c>
      <c r="M24" s="26">
        <f>SUM(M25+M28+M29+M30+M31+M32)</f>
        <v>2104578.6880000001</v>
      </c>
      <c r="N24" s="26">
        <f t="shared" ref="N24" si="5">SUM(N25+N29+N30+N31+N32)</f>
        <v>1425587.6349999998</v>
      </c>
      <c r="O24" s="1">
        <f t="shared" ref="O24:O32" si="6">SUM(C24:N24)</f>
        <v>22507760.552000001</v>
      </c>
      <c r="P24" s="1">
        <v>10351072.738</v>
      </c>
    </row>
    <row r="25" spans="1:19" s="13" customFormat="1" ht="11.25" x14ac:dyDescent="0.2">
      <c r="A25" s="9"/>
      <c r="B25" s="17" t="s">
        <v>14</v>
      </c>
      <c r="C25" s="26">
        <f t="shared" ref="C25:N25" si="7">SUM(C26:C27)</f>
        <v>1134711.071</v>
      </c>
      <c r="D25" s="26">
        <f t="shared" si="7"/>
        <v>574641.35100000002</v>
      </c>
      <c r="E25" s="26">
        <f t="shared" si="7"/>
        <v>509248.61</v>
      </c>
      <c r="F25" s="26">
        <f t="shared" si="7"/>
        <v>880407.40899999999</v>
      </c>
      <c r="G25" s="26">
        <f t="shared" si="7"/>
        <v>1611423.3019999999</v>
      </c>
      <c r="H25" s="26">
        <f t="shared" si="7"/>
        <v>1430561.8290000001</v>
      </c>
      <c r="I25" s="26">
        <f t="shared" si="7"/>
        <v>2327760.9700000002</v>
      </c>
      <c r="J25" s="26">
        <f t="shared" si="7"/>
        <v>1718846.5929999999</v>
      </c>
      <c r="K25" s="26">
        <f t="shared" si="7"/>
        <v>1624457.233</v>
      </c>
      <c r="L25" s="26">
        <f t="shared" si="7"/>
        <v>1436686.632</v>
      </c>
      <c r="M25" s="26">
        <f t="shared" si="7"/>
        <v>1777909.67</v>
      </c>
      <c r="N25" s="26">
        <f t="shared" si="7"/>
        <v>1141900.6739999999</v>
      </c>
      <c r="O25" s="1">
        <f t="shared" si="6"/>
        <v>16168555.344000001</v>
      </c>
      <c r="P25" s="1">
        <v>7388608.1869999999</v>
      </c>
    </row>
    <row r="26" spans="1:19" s="13" customFormat="1" ht="11.25" x14ac:dyDescent="0.2">
      <c r="A26" s="9"/>
      <c r="B26" s="17" t="s">
        <v>15</v>
      </c>
      <c r="C26" s="27">
        <v>10034.726000000001</v>
      </c>
      <c r="D26" s="27">
        <v>7077.0609999999997</v>
      </c>
      <c r="E26" s="27">
        <v>4810.68</v>
      </c>
      <c r="F26" s="28">
        <v>15035.029</v>
      </c>
      <c r="G26" s="28">
        <v>232.03200000000001</v>
      </c>
      <c r="H26" s="28">
        <f>9499.135</f>
        <v>9499.1350000000002</v>
      </c>
      <c r="I26" s="28">
        <v>4712.87</v>
      </c>
      <c r="J26" s="28">
        <v>7557.4539999999997</v>
      </c>
      <c r="K26" s="28">
        <v>10373.743</v>
      </c>
      <c r="L26" s="28">
        <v>13078.531999999999</v>
      </c>
      <c r="M26" s="28">
        <f>3769.672+151.22+12764.398</f>
        <v>16685.29</v>
      </c>
      <c r="N26" s="28">
        <f>8971.464</f>
        <v>8971.4639999999999</v>
      </c>
      <c r="O26" s="1">
        <f t="shared" si="6"/>
        <v>108068.016</v>
      </c>
      <c r="P26" s="1">
        <v>132317.51300000001</v>
      </c>
    </row>
    <row r="27" spans="1:19" s="13" customFormat="1" ht="11.25" x14ac:dyDescent="0.2">
      <c r="A27" s="9"/>
      <c r="B27" s="17" t="s">
        <v>16</v>
      </c>
      <c r="C27" s="29">
        <f>125.555+1124550.79</f>
        <v>1124676.345</v>
      </c>
      <c r="D27" s="29">
        <f>567564.29</f>
        <v>567564.29</v>
      </c>
      <c r="E27" s="30">
        <v>504437.93</v>
      </c>
      <c r="F27" s="28">
        <f>865372.38</f>
        <v>865372.38</v>
      </c>
      <c r="G27" s="28">
        <v>1611191.27</v>
      </c>
      <c r="H27" s="30">
        <f>1126.664+1419936.03</f>
        <v>1421062.6940000001</v>
      </c>
      <c r="I27" s="30">
        <f>10900+2312148.1</f>
        <v>2323048.1</v>
      </c>
      <c r="J27" s="30">
        <f>23.739+1711265.4</f>
        <v>1711289.139</v>
      </c>
      <c r="K27" s="30">
        <f>1614083.49</f>
        <v>1614083.49</v>
      </c>
      <c r="L27" s="31">
        <f>0+1423608.1</f>
        <v>1423608.1</v>
      </c>
      <c r="M27" s="31">
        <f>228.19+1760996.19</f>
        <v>1761224.38</v>
      </c>
      <c r="N27" s="31">
        <f>1132929.21</f>
        <v>1132929.21</v>
      </c>
      <c r="O27" s="1">
        <f t="shared" si="6"/>
        <v>16060487.328000002</v>
      </c>
      <c r="P27" s="1">
        <v>7256290.6740000006</v>
      </c>
    </row>
    <row r="28" spans="1:19" s="13" customFormat="1" ht="11.25" x14ac:dyDescent="0.2">
      <c r="A28" s="9"/>
      <c r="B28" s="20" t="s">
        <v>83</v>
      </c>
      <c r="C28" s="31">
        <v>42857.142999999996</v>
      </c>
      <c r="D28" s="31">
        <v>63598.879999999997</v>
      </c>
      <c r="E28" s="30">
        <v>182431.75</v>
      </c>
      <c r="F28" s="28">
        <v>412671.9</v>
      </c>
      <c r="G28" s="28">
        <v>571529.68000000005</v>
      </c>
      <c r="H28" s="30">
        <v>369950.48</v>
      </c>
      <c r="I28" s="30">
        <v>370518.88</v>
      </c>
      <c r="J28" s="30">
        <v>231871.9</v>
      </c>
      <c r="K28" s="30">
        <v>0</v>
      </c>
      <c r="L28" s="31">
        <v>0</v>
      </c>
      <c r="M28" s="31">
        <v>0</v>
      </c>
      <c r="N28" s="30">
        <v>0</v>
      </c>
      <c r="O28" s="1">
        <f t="shared" si="6"/>
        <v>2245430.6129999999</v>
      </c>
      <c r="P28" s="1">
        <v>106440.95</v>
      </c>
      <c r="R28" s="32"/>
      <c r="S28" s="33"/>
    </row>
    <row r="29" spans="1:19" s="13" customFormat="1" ht="11.25" x14ac:dyDescent="0.2">
      <c r="A29" s="9"/>
      <c r="B29" s="17" t="s">
        <v>49</v>
      </c>
      <c r="C29" s="34">
        <v>240406</v>
      </c>
      <c r="D29" s="30">
        <v>239216</v>
      </c>
      <c r="E29" s="30">
        <v>416367</v>
      </c>
      <c r="F29" s="30">
        <v>379972</v>
      </c>
      <c r="G29" s="30">
        <v>390089</v>
      </c>
      <c r="H29" s="30">
        <v>264264</v>
      </c>
      <c r="I29" s="30">
        <v>258567</v>
      </c>
      <c r="J29" s="30">
        <v>284079</v>
      </c>
      <c r="K29" s="30">
        <v>298256</v>
      </c>
      <c r="L29" s="30">
        <v>294225</v>
      </c>
      <c r="M29" s="30">
        <v>290975</v>
      </c>
      <c r="N29" s="30">
        <v>248539</v>
      </c>
      <c r="O29" s="1">
        <f>SUM(C29:N29)</f>
        <v>3604955</v>
      </c>
      <c r="P29" s="1">
        <v>2417375</v>
      </c>
      <c r="R29" s="32"/>
      <c r="S29" s="33"/>
    </row>
    <row r="30" spans="1:19" s="13" customFormat="1" ht="11.25" x14ac:dyDescent="0.2">
      <c r="A30" s="9"/>
      <c r="B30" s="20" t="s">
        <v>50</v>
      </c>
      <c r="C30" s="34">
        <v>31589.044999999998</v>
      </c>
      <c r="D30" s="34">
        <v>37279.539000000004</v>
      </c>
      <c r="E30" s="30">
        <v>31078.969000000001</v>
      </c>
      <c r="F30" s="30">
        <v>43636.858999999997</v>
      </c>
      <c r="G30" s="34">
        <v>37436.71</v>
      </c>
      <c r="H30" s="34">
        <v>43466.762999999999</v>
      </c>
      <c r="I30" s="34">
        <v>37286.858999999997</v>
      </c>
      <c r="J30" s="34">
        <v>31104.769</v>
      </c>
      <c r="K30" s="34">
        <v>18713.578000000001</v>
      </c>
      <c r="L30" s="34">
        <v>37445.423999999999</v>
      </c>
      <c r="M30" s="34">
        <v>30618.129000000001</v>
      </c>
      <c r="N30" s="34">
        <v>31166.100999999999</v>
      </c>
      <c r="O30" s="1">
        <f t="shared" si="6"/>
        <v>410822.74500000005</v>
      </c>
      <c r="P30" s="1">
        <v>310108.59599999996</v>
      </c>
    </row>
    <row r="31" spans="1:19" s="13" customFormat="1" ht="11.25" x14ac:dyDescent="0.2">
      <c r="A31" s="9"/>
      <c r="B31" s="20" t="s">
        <v>17</v>
      </c>
      <c r="C31" s="27">
        <v>1427.395</v>
      </c>
      <c r="D31" s="27">
        <v>1734.396</v>
      </c>
      <c r="E31" s="28">
        <v>1566.5</v>
      </c>
      <c r="F31" s="28">
        <v>677.2</v>
      </c>
      <c r="G31" s="28">
        <v>2541.46</v>
      </c>
      <c r="H31" s="28">
        <v>5817.4560000000001</v>
      </c>
      <c r="I31" s="28">
        <v>1215.5</v>
      </c>
      <c r="J31" s="28">
        <v>1757.5</v>
      </c>
      <c r="K31" s="28">
        <v>1700.85</v>
      </c>
      <c r="L31" s="28">
        <v>1643.41</v>
      </c>
      <c r="M31" s="28">
        <v>1732.7429999999999</v>
      </c>
      <c r="N31" s="30">
        <v>1103.7</v>
      </c>
      <c r="O31" s="1">
        <f t="shared" si="6"/>
        <v>22918.109999999997</v>
      </c>
      <c r="P31" s="1">
        <v>12630.422</v>
      </c>
    </row>
    <row r="32" spans="1:19" s="13" customFormat="1" ht="11.25" x14ac:dyDescent="0.2">
      <c r="A32" s="9"/>
      <c r="B32" s="35" t="s">
        <v>18</v>
      </c>
      <c r="C32" s="28">
        <v>3302.8119999999999</v>
      </c>
      <c r="D32" s="27">
        <v>4617.6009999999997</v>
      </c>
      <c r="E32" s="28">
        <v>9494.0229999999992</v>
      </c>
      <c r="F32" s="28">
        <v>4516.42</v>
      </c>
      <c r="G32" s="28">
        <v>6454.29</v>
      </c>
      <c r="H32" s="28">
        <v>3262.86</v>
      </c>
      <c r="I32" s="28">
        <v>3636.97</v>
      </c>
      <c r="J32" s="28">
        <v>2923.98</v>
      </c>
      <c r="K32" s="28">
        <v>4614.2079999999996</v>
      </c>
      <c r="L32" s="28">
        <v>6034.27</v>
      </c>
      <c r="M32" s="28">
        <v>3343.1460000000002</v>
      </c>
      <c r="N32" s="30">
        <v>2878.16</v>
      </c>
      <c r="O32" s="1">
        <f t="shared" si="6"/>
        <v>55078.740000000005</v>
      </c>
      <c r="P32" s="1">
        <v>115909.58300000001</v>
      </c>
    </row>
    <row r="33" spans="1:16" s="13" customFormat="1" ht="11.25" x14ac:dyDescent="0.2">
      <c r="A33" s="9"/>
      <c r="B33" s="10"/>
      <c r="C33" s="11"/>
      <c r="D33" s="11"/>
      <c r="E33" s="11"/>
      <c r="F33" s="11"/>
      <c r="G33" s="11"/>
      <c r="H33" s="11"/>
      <c r="I33" s="11"/>
      <c r="J33" s="11"/>
      <c r="K33" s="11"/>
      <c r="L33" s="11"/>
      <c r="M33" s="11"/>
      <c r="N33" s="18"/>
      <c r="O33" s="22"/>
      <c r="P33" s="22"/>
    </row>
    <row r="34" spans="1:16" s="13" customFormat="1" ht="11.25" x14ac:dyDescent="0.2">
      <c r="A34" s="36" t="s">
        <v>1</v>
      </c>
      <c r="B34" s="37" t="s">
        <v>19</v>
      </c>
      <c r="C34" s="25">
        <f>SUM(C35:C43)</f>
        <v>1454293.473</v>
      </c>
      <c r="D34" s="25">
        <f t="shared" ref="D34:N34" si="8">SUM(D35:D43)</f>
        <v>921087.76699999999</v>
      </c>
      <c r="E34" s="25">
        <f>SUM(E35:E43)</f>
        <v>1150186.852</v>
      </c>
      <c r="F34" s="25">
        <f t="shared" si="8"/>
        <v>1721881.7880000002</v>
      </c>
      <c r="G34" s="25">
        <f>SUM(G35:G43)</f>
        <v>2619474.4370000004</v>
      </c>
      <c r="H34" s="25">
        <f t="shared" si="8"/>
        <v>2117323.3870000001</v>
      </c>
      <c r="I34" s="25">
        <f t="shared" si="8"/>
        <v>2998986.1779999998</v>
      </c>
      <c r="J34" s="25">
        <f t="shared" si="8"/>
        <v>2270583.7420000001</v>
      </c>
      <c r="K34" s="25">
        <f>SUM(K35:K43)</f>
        <v>1947741.8689999999</v>
      </c>
      <c r="L34" s="25">
        <f>SUM(L35:L43)</f>
        <v>1776034.736</v>
      </c>
      <c r="M34" s="25">
        <f t="shared" si="8"/>
        <v>2104578.6880000001</v>
      </c>
      <c r="N34" s="25">
        <f t="shared" si="8"/>
        <v>1425587.635</v>
      </c>
      <c r="O34" s="38">
        <f t="shared" ref="O34:O43" si="9">SUM(C34:N34)</f>
        <v>22507760.552000005</v>
      </c>
      <c r="P34" s="38">
        <v>10351072.736</v>
      </c>
    </row>
    <row r="35" spans="1:16" s="13" customFormat="1" ht="11.25" x14ac:dyDescent="0.2">
      <c r="A35" s="36" t="s">
        <v>1</v>
      </c>
      <c r="B35" s="20" t="s">
        <v>20</v>
      </c>
      <c r="C35" s="34">
        <v>1747.82</v>
      </c>
      <c r="D35" s="34">
        <v>2298.5680000000002</v>
      </c>
      <c r="E35" s="28">
        <v>183.197</v>
      </c>
      <c r="F35" s="30">
        <v>719.34</v>
      </c>
      <c r="G35" s="30">
        <v>232.03</v>
      </c>
      <c r="H35" s="30">
        <v>1141.664</v>
      </c>
      <c r="I35" s="30">
        <v>1.57</v>
      </c>
      <c r="J35" s="30">
        <v>3237.2840000000001</v>
      </c>
      <c r="K35" s="30">
        <v>1947.9290000000001</v>
      </c>
      <c r="L35" s="30">
        <v>0</v>
      </c>
      <c r="M35" s="30">
        <v>3997.8620000000001</v>
      </c>
      <c r="N35" s="30">
        <v>0</v>
      </c>
      <c r="O35" s="38">
        <f t="shared" si="9"/>
        <v>15507.263999999999</v>
      </c>
      <c r="P35" s="38">
        <v>35108.207000000002</v>
      </c>
    </row>
    <row r="36" spans="1:16" s="13" customFormat="1" ht="11.25" x14ac:dyDescent="0.2">
      <c r="A36" s="36"/>
      <c r="B36" s="20" t="s">
        <v>21</v>
      </c>
      <c r="C36" s="34">
        <v>412.685</v>
      </c>
      <c r="D36" s="34">
        <v>1739.547</v>
      </c>
      <c r="E36" s="30">
        <v>4467.1530000000002</v>
      </c>
      <c r="F36" s="30">
        <v>2608.86</v>
      </c>
      <c r="G36" s="30">
        <v>1658.627</v>
      </c>
      <c r="H36" s="30">
        <v>5877.9049999999997</v>
      </c>
      <c r="I36" s="30">
        <v>1843.58</v>
      </c>
      <c r="J36" s="30">
        <v>767.84</v>
      </c>
      <c r="K36" s="30">
        <v>513.41700000000003</v>
      </c>
      <c r="L36" s="30">
        <v>991.27</v>
      </c>
      <c r="M36" s="30">
        <v>755.34900000000005</v>
      </c>
      <c r="N36" s="30">
        <v>198.84</v>
      </c>
      <c r="O36" s="38">
        <f t="shared" si="9"/>
        <v>21835.073000000004</v>
      </c>
      <c r="P36" s="38">
        <v>20187.510999999999</v>
      </c>
    </row>
    <row r="37" spans="1:16" s="13" customFormat="1" ht="11.25" x14ac:dyDescent="0.2">
      <c r="A37" s="36"/>
      <c r="B37" s="20" t="s">
        <v>22</v>
      </c>
      <c r="C37" s="34">
        <v>11.992000000000001</v>
      </c>
      <c r="D37" s="34">
        <v>51.881</v>
      </c>
      <c r="E37" s="30">
        <v>0</v>
      </c>
      <c r="F37" s="30">
        <v>0</v>
      </c>
      <c r="G37" s="30">
        <v>0</v>
      </c>
      <c r="H37" s="30">
        <v>0</v>
      </c>
      <c r="I37" s="30">
        <v>0</v>
      </c>
      <c r="J37" s="30">
        <v>0</v>
      </c>
      <c r="K37" s="30">
        <v>33.057000000000002</v>
      </c>
      <c r="L37" s="30">
        <v>0</v>
      </c>
      <c r="M37" s="30">
        <v>151.22</v>
      </c>
      <c r="N37" s="30">
        <v>0</v>
      </c>
      <c r="O37" s="38">
        <f t="shared" si="9"/>
        <v>248.15</v>
      </c>
      <c r="P37" s="38">
        <v>391.31800000000004</v>
      </c>
    </row>
    <row r="38" spans="1:16" s="13" customFormat="1" ht="11.25" x14ac:dyDescent="0.2">
      <c r="A38" s="36" t="s">
        <v>1</v>
      </c>
      <c r="B38" s="20" t="s">
        <v>23</v>
      </c>
      <c r="C38" s="34">
        <v>0</v>
      </c>
      <c r="D38" s="34">
        <v>0</v>
      </c>
      <c r="E38" s="30">
        <v>0</v>
      </c>
      <c r="F38" s="30">
        <v>0</v>
      </c>
      <c r="G38" s="30">
        <v>0</v>
      </c>
      <c r="H38" s="30">
        <v>0</v>
      </c>
      <c r="I38" s="30">
        <v>10900</v>
      </c>
      <c r="J38" s="30">
        <v>0</v>
      </c>
      <c r="K38" s="30">
        <v>0</v>
      </c>
      <c r="L38" s="30">
        <v>0</v>
      </c>
      <c r="M38" s="30">
        <v>0</v>
      </c>
      <c r="N38" s="30">
        <v>0</v>
      </c>
      <c r="O38" s="38">
        <f t="shared" si="9"/>
        <v>10900</v>
      </c>
      <c r="P38" s="38">
        <v>87364.5</v>
      </c>
    </row>
    <row r="39" spans="1:16" s="13" customFormat="1" ht="11.25" x14ac:dyDescent="0.2">
      <c r="A39" s="36" t="s">
        <v>1</v>
      </c>
      <c r="B39" s="20" t="s">
        <v>24</v>
      </c>
      <c r="C39" s="34">
        <v>315</v>
      </c>
      <c r="D39" s="34">
        <v>0</v>
      </c>
      <c r="E39" s="30">
        <v>0</v>
      </c>
      <c r="F39" s="30">
        <v>0</v>
      </c>
      <c r="G39" s="30">
        <v>0</v>
      </c>
      <c r="H39" s="30">
        <v>0</v>
      </c>
      <c r="I39" s="30">
        <v>196</v>
      </c>
      <c r="J39" s="30">
        <v>0</v>
      </c>
      <c r="K39" s="30">
        <v>0</v>
      </c>
      <c r="L39" s="30">
        <v>0</v>
      </c>
      <c r="M39" s="30">
        <v>0</v>
      </c>
      <c r="N39" s="30">
        <v>0</v>
      </c>
      <c r="O39" s="38">
        <f t="shared" si="9"/>
        <v>511</v>
      </c>
      <c r="P39" s="38">
        <v>40660.070999999996</v>
      </c>
    </row>
    <row r="40" spans="1:16" s="13" customFormat="1" ht="11.25" x14ac:dyDescent="0.2">
      <c r="A40" s="36"/>
      <c r="B40" s="20" t="s">
        <v>25</v>
      </c>
      <c r="C40" s="34">
        <v>240406</v>
      </c>
      <c r="D40" s="30">
        <v>239216</v>
      </c>
      <c r="E40" s="34">
        <v>416367</v>
      </c>
      <c r="F40" s="30">
        <v>379972</v>
      </c>
      <c r="G40" s="30">
        <v>390089</v>
      </c>
      <c r="H40" s="30">
        <v>264264</v>
      </c>
      <c r="I40" s="30">
        <v>258567</v>
      </c>
      <c r="J40" s="30">
        <v>284079</v>
      </c>
      <c r="K40" s="30">
        <v>298256</v>
      </c>
      <c r="L40" s="30">
        <v>294225</v>
      </c>
      <c r="M40" s="30">
        <v>290975</v>
      </c>
      <c r="N40" s="30">
        <v>248539</v>
      </c>
      <c r="O40" s="38">
        <f t="shared" si="9"/>
        <v>3604955</v>
      </c>
      <c r="P40" s="38">
        <v>2417375</v>
      </c>
    </row>
    <row r="41" spans="1:16" s="13" customFormat="1" ht="11.25" x14ac:dyDescent="0.2">
      <c r="A41" s="36"/>
      <c r="B41" s="20" t="s">
        <v>26</v>
      </c>
      <c r="C41" s="34">
        <v>12402.991</v>
      </c>
      <c r="D41" s="34">
        <v>9339.0619999999999</v>
      </c>
      <c r="E41" s="30">
        <v>11220.852999999999</v>
      </c>
      <c r="F41" s="30">
        <v>16900.449000000001</v>
      </c>
      <c r="G41" s="30">
        <v>7337.12</v>
      </c>
      <c r="H41" s="30">
        <v>12686.545</v>
      </c>
      <c r="I41" s="30">
        <v>7524.19</v>
      </c>
      <c r="J41" s="30">
        <v>8257.5490000000009</v>
      </c>
      <c r="K41" s="30">
        <v>14194.397999999999</v>
      </c>
      <c r="L41" s="30">
        <v>19764.941999999999</v>
      </c>
      <c r="M41" s="30">
        <v>17084.937999999998</v>
      </c>
      <c r="N41" s="30">
        <v>12754.484</v>
      </c>
      <c r="O41" s="38">
        <f t="shared" si="9"/>
        <v>149467.52100000001</v>
      </c>
      <c r="P41" s="38">
        <v>168932.14299999998</v>
      </c>
    </row>
    <row r="42" spans="1:16" s="13" customFormat="1" ht="11.25" x14ac:dyDescent="0.2">
      <c r="A42" s="36" t="s">
        <v>1</v>
      </c>
      <c r="B42" s="20" t="s">
        <v>27</v>
      </c>
      <c r="C42" s="34">
        <v>31589.044999999998</v>
      </c>
      <c r="D42" s="34">
        <v>37279.538999999997</v>
      </c>
      <c r="E42" s="34">
        <v>31078.969000000001</v>
      </c>
      <c r="F42" s="30">
        <v>43636.858999999997</v>
      </c>
      <c r="G42" s="34">
        <v>37436.71</v>
      </c>
      <c r="H42" s="30">
        <v>43466.762999999999</v>
      </c>
      <c r="I42" s="30">
        <v>37286.858</v>
      </c>
      <c r="J42" s="30">
        <v>31104.769</v>
      </c>
      <c r="K42" s="30">
        <v>18713.578000000001</v>
      </c>
      <c r="L42" s="30">
        <v>37445.423999999999</v>
      </c>
      <c r="M42" s="30">
        <v>30618.129000000001</v>
      </c>
      <c r="N42" s="30">
        <v>31166.100999999999</v>
      </c>
      <c r="O42" s="38">
        <f t="shared" si="9"/>
        <v>410822.74400000001</v>
      </c>
      <c r="P42" s="38">
        <v>310108.59600000002</v>
      </c>
    </row>
    <row r="43" spans="1:16" s="13" customFormat="1" ht="11.25" x14ac:dyDescent="0.2">
      <c r="A43" s="36"/>
      <c r="B43" s="20" t="s">
        <v>28</v>
      </c>
      <c r="C43" s="29">
        <v>1167407.94</v>
      </c>
      <c r="D43" s="29">
        <v>631163.17000000004</v>
      </c>
      <c r="E43" s="30">
        <v>686869.68</v>
      </c>
      <c r="F43" s="29">
        <v>1278044.28</v>
      </c>
      <c r="G43" s="29">
        <v>2182720.9500000002</v>
      </c>
      <c r="H43" s="29">
        <v>1789886.51</v>
      </c>
      <c r="I43" s="29">
        <v>2682666.98</v>
      </c>
      <c r="J43" s="29">
        <v>1943137.3</v>
      </c>
      <c r="K43" s="29">
        <v>1614083.49</v>
      </c>
      <c r="L43" s="29">
        <v>1423608.1</v>
      </c>
      <c r="M43" s="31">
        <v>1760996.19</v>
      </c>
      <c r="N43" s="31">
        <v>1132929.21</v>
      </c>
      <c r="O43" s="38">
        <f t="shared" si="9"/>
        <v>18293513.800000001</v>
      </c>
      <c r="P43" s="38">
        <v>7270945.3899999997</v>
      </c>
    </row>
    <row r="44" spans="1:16" s="13" customFormat="1" ht="11.25" x14ac:dyDescent="0.2">
      <c r="A44" s="36"/>
      <c r="B44" s="20"/>
      <c r="C44" s="39"/>
      <c r="D44" s="39"/>
      <c r="E44" s="39"/>
      <c r="F44" s="39"/>
      <c r="G44" s="39"/>
      <c r="H44" s="39"/>
      <c r="I44" s="39"/>
      <c r="J44" s="39"/>
      <c r="K44" s="39"/>
      <c r="L44" s="39"/>
      <c r="M44" s="39"/>
      <c r="N44" s="40"/>
      <c r="O44" s="41"/>
      <c r="P44" s="14"/>
    </row>
    <row r="45" spans="1:16" s="13" customFormat="1" ht="11.25" x14ac:dyDescent="0.2">
      <c r="A45" s="149" t="s">
        <v>29</v>
      </c>
      <c r="B45" s="150"/>
      <c r="C45" s="42">
        <f t="shared" ref="C45:N45" si="10">SUM(C46:C49)</f>
        <v>2</v>
      </c>
      <c r="D45" s="42">
        <f t="shared" si="10"/>
        <v>6</v>
      </c>
      <c r="E45" s="42">
        <f t="shared" si="10"/>
        <v>0</v>
      </c>
      <c r="F45" s="42">
        <f t="shared" si="10"/>
        <v>0</v>
      </c>
      <c r="G45" s="42">
        <f t="shared" si="10"/>
        <v>0</v>
      </c>
      <c r="H45" s="42">
        <f t="shared" si="10"/>
        <v>0</v>
      </c>
      <c r="I45" s="42">
        <f t="shared" si="10"/>
        <v>0</v>
      </c>
      <c r="J45" s="42">
        <f t="shared" si="10"/>
        <v>0</v>
      </c>
      <c r="K45" s="42">
        <f t="shared" si="10"/>
        <v>3</v>
      </c>
      <c r="L45" s="42">
        <f t="shared" si="10"/>
        <v>0</v>
      </c>
      <c r="M45" s="42">
        <f t="shared" si="10"/>
        <v>12</v>
      </c>
      <c r="N45" s="42">
        <f t="shared" si="10"/>
        <v>0</v>
      </c>
      <c r="O45" s="19">
        <f t="shared" ref="O45:O49" si="11">SUM(C45:N45)</f>
        <v>23</v>
      </c>
      <c r="P45" s="19">
        <v>40</v>
      </c>
    </row>
    <row r="46" spans="1:16" s="13" customFormat="1" ht="11.25" x14ac:dyDescent="0.2">
      <c r="A46" s="23" t="s">
        <v>1</v>
      </c>
      <c r="B46" s="17" t="s">
        <v>30</v>
      </c>
      <c r="C46" s="43">
        <v>2</v>
      </c>
      <c r="D46" s="43">
        <v>6</v>
      </c>
      <c r="E46" s="44">
        <v>0</v>
      </c>
      <c r="F46" s="44">
        <v>0</v>
      </c>
      <c r="G46" s="44">
        <v>0</v>
      </c>
      <c r="H46" s="44">
        <v>0</v>
      </c>
      <c r="I46" s="44">
        <v>0</v>
      </c>
      <c r="J46" s="44">
        <v>0</v>
      </c>
      <c r="K46" s="44">
        <v>3</v>
      </c>
      <c r="L46" s="44">
        <v>0</v>
      </c>
      <c r="M46" s="44">
        <v>12</v>
      </c>
      <c r="N46" s="44">
        <v>0</v>
      </c>
      <c r="O46" s="19">
        <f t="shared" si="11"/>
        <v>23</v>
      </c>
      <c r="P46" s="19">
        <v>18</v>
      </c>
    </row>
    <row r="47" spans="1:16" s="13" customFormat="1" ht="11.25" x14ac:dyDescent="0.2">
      <c r="A47" s="23" t="s">
        <v>1</v>
      </c>
      <c r="B47" s="17" t="s">
        <v>31</v>
      </c>
      <c r="C47" s="43">
        <v>0</v>
      </c>
      <c r="D47" s="43">
        <v>0</v>
      </c>
      <c r="E47" s="44">
        <v>0</v>
      </c>
      <c r="F47" s="44">
        <v>0</v>
      </c>
      <c r="G47" s="44">
        <v>0</v>
      </c>
      <c r="H47" s="44">
        <v>0</v>
      </c>
      <c r="I47" s="44">
        <v>0</v>
      </c>
      <c r="J47" s="44">
        <v>0</v>
      </c>
      <c r="K47" s="44">
        <v>0</v>
      </c>
      <c r="L47" s="44">
        <v>0</v>
      </c>
      <c r="M47" s="44">
        <v>0</v>
      </c>
      <c r="N47" s="44">
        <v>0</v>
      </c>
      <c r="O47" s="19">
        <f t="shared" si="11"/>
        <v>0</v>
      </c>
      <c r="P47" s="19">
        <v>18</v>
      </c>
    </row>
    <row r="48" spans="1:16" s="13" customFormat="1" ht="11.25" x14ac:dyDescent="0.2">
      <c r="A48" s="23"/>
      <c r="B48" s="17" t="s">
        <v>32</v>
      </c>
      <c r="C48" s="43">
        <v>0</v>
      </c>
      <c r="D48" s="43">
        <v>0</v>
      </c>
      <c r="E48" s="44">
        <v>0</v>
      </c>
      <c r="F48" s="44">
        <v>0</v>
      </c>
      <c r="G48" s="44">
        <v>0</v>
      </c>
      <c r="H48" s="44">
        <v>0</v>
      </c>
      <c r="I48" s="44">
        <v>0</v>
      </c>
      <c r="J48" s="44">
        <v>0</v>
      </c>
      <c r="K48" s="44">
        <v>0</v>
      </c>
      <c r="L48" s="44">
        <v>0</v>
      </c>
      <c r="M48" s="44">
        <v>0</v>
      </c>
      <c r="N48" s="44">
        <v>0</v>
      </c>
      <c r="O48" s="19">
        <f t="shared" si="11"/>
        <v>0</v>
      </c>
      <c r="P48" s="19">
        <v>4</v>
      </c>
    </row>
    <row r="49" spans="1:16" s="13" customFormat="1" ht="11.25" x14ac:dyDescent="0.2">
      <c r="A49" s="23"/>
      <c r="B49" s="17" t="s">
        <v>33</v>
      </c>
      <c r="C49" s="43">
        <v>0</v>
      </c>
      <c r="D49" s="43">
        <v>0</v>
      </c>
      <c r="E49" s="44">
        <v>0</v>
      </c>
      <c r="F49" s="44">
        <v>0</v>
      </c>
      <c r="G49" s="44">
        <v>0</v>
      </c>
      <c r="H49" s="44">
        <v>0</v>
      </c>
      <c r="I49" s="44">
        <v>0</v>
      </c>
      <c r="J49" s="44">
        <v>0</v>
      </c>
      <c r="K49" s="44">
        <v>0</v>
      </c>
      <c r="L49" s="44">
        <v>0</v>
      </c>
      <c r="M49" s="44">
        <v>0</v>
      </c>
      <c r="N49" s="44">
        <v>0</v>
      </c>
      <c r="O49" s="19">
        <f t="shared" si="11"/>
        <v>0</v>
      </c>
      <c r="P49" s="19">
        <v>0</v>
      </c>
    </row>
    <row r="50" spans="1:16" s="13" customFormat="1" ht="11.25" x14ac:dyDescent="0.2">
      <c r="A50" s="23"/>
      <c r="B50" s="17"/>
      <c r="C50" s="43"/>
      <c r="D50" s="43"/>
      <c r="E50" s="44"/>
      <c r="F50" s="44"/>
      <c r="G50" s="44"/>
      <c r="H50" s="44"/>
      <c r="I50" s="44"/>
      <c r="J50" s="44"/>
      <c r="K50" s="44"/>
      <c r="L50" s="44"/>
      <c r="M50" s="44"/>
      <c r="N50" s="44"/>
      <c r="O50" s="22"/>
      <c r="P50" s="22"/>
    </row>
    <row r="51" spans="1:16" s="13" customFormat="1" ht="11.25" x14ac:dyDescent="0.2">
      <c r="A51" s="149" t="s">
        <v>34</v>
      </c>
      <c r="B51" s="150"/>
      <c r="C51" s="42">
        <f t="shared" ref="C51:N51" si="12">SUM(C52:C53)</f>
        <v>0</v>
      </c>
      <c r="D51" s="42">
        <f t="shared" si="12"/>
        <v>0</v>
      </c>
      <c r="E51" s="42">
        <f t="shared" si="12"/>
        <v>0</v>
      </c>
      <c r="F51" s="42">
        <f t="shared" si="12"/>
        <v>0</v>
      </c>
      <c r="G51" s="42">
        <f t="shared" si="12"/>
        <v>0</v>
      </c>
      <c r="H51" s="42">
        <f t="shared" si="12"/>
        <v>0</v>
      </c>
      <c r="I51" s="42">
        <f t="shared" si="12"/>
        <v>0</v>
      </c>
      <c r="J51" s="42">
        <f t="shared" si="12"/>
        <v>0</v>
      </c>
      <c r="K51" s="42">
        <f t="shared" si="12"/>
        <v>0</v>
      </c>
      <c r="L51" s="42">
        <f t="shared" si="12"/>
        <v>0</v>
      </c>
      <c r="M51" s="42">
        <f t="shared" si="12"/>
        <v>0</v>
      </c>
      <c r="N51" s="42">
        <f t="shared" si="12"/>
        <v>0</v>
      </c>
      <c r="O51" s="19">
        <f>SUM(C51:M51)</f>
        <v>0</v>
      </c>
      <c r="P51" s="19">
        <v>0</v>
      </c>
    </row>
    <row r="52" spans="1:16" s="13" customFormat="1" ht="11.25" x14ac:dyDescent="0.2">
      <c r="A52" s="23" t="s">
        <v>1</v>
      </c>
      <c r="B52" s="17" t="s">
        <v>30</v>
      </c>
      <c r="C52" s="43">
        <v>0</v>
      </c>
      <c r="D52" s="43">
        <v>0</v>
      </c>
      <c r="E52" s="44">
        <v>0</v>
      </c>
      <c r="F52" s="44">
        <v>0</v>
      </c>
      <c r="G52" s="44">
        <v>0</v>
      </c>
      <c r="H52" s="44">
        <v>0</v>
      </c>
      <c r="I52" s="44">
        <v>0</v>
      </c>
      <c r="J52" s="44">
        <v>0</v>
      </c>
      <c r="K52" s="44">
        <v>0</v>
      </c>
      <c r="L52" s="44">
        <v>0</v>
      </c>
      <c r="M52" s="44">
        <v>0</v>
      </c>
      <c r="N52" s="44">
        <v>0</v>
      </c>
      <c r="O52" s="19">
        <f>SUM(C52:N52)</f>
        <v>0</v>
      </c>
      <c r="P52" s="19">
        <v>0</v>
      </c>
    </row>
    <row r="53" spans="1:16" s="13" customFormat="1" ht="11.25" x14ac:dyDescent="0.2">
      <c r="A53" s="23" t="s">
        <v>1</v>
      </c>
      <c r="B53" s="17" t="s">
        <v>31</v>
      </c>
      <c r="C53" s="43">
        <v>0</v>
      </c>
      <c r="D53" s="43">
        <v>0</v>
      </c>
      <c r="E53" s="44">
        <v>0</v>
      </c>
      <c r="F53" s="44">
        <v>0</v>
      </c>
      <c r="G53" s="44">
        <v>0</v>
      </c>
      <c r="H53" s="44">
        <v>0</v>
      </c>
      <c r="I53" s="44">
        <v>0</v>
      </c>
      <c r="J53" s="44">
        <v>0</v>
      </c>
      <c r="K53" s="44">
        <v>0</v>
      </c>
      <c r="L53" s="44">
        <v>0</v>
      </c>
      <c r="M53" s="44">
        <v>0</v>
      </c>
      <c r="N53" s="44">
        <v>0</v>
      </c>
      <c r="O53" s="19">
        <f>SUM(C53:N53)</f>
        <v>0</v>
      </c>
      <c r="P53" s="19">
        <v>0</v>
      </c>
    </row>
    <row r="54" spans="1:16" s="13" customFormat="1" ht="11.25" x14ac:dyDescent="0.2">
      <c r="A54" s="23"/>
      <c r="B54" s="17"/>
      <c r="C54" s="43"/>
      <c r="D54" s="43"/>
      <c r="E54" s="44"/>
      <c r="F54" s="44"/>
      <c r="G54" s="44"/>
      <c r="H54" s="44"/>
      <c r="I54" s="44"/>
      <c r="J54" s="44"/>
      <c r="K54" s="44"/>
      <c r="L54" s="44"/>
      <c r="M54" s="44"/>
      <c r="N54" s="44"/>
      <c r="O54" s="22"/>
      <c r="P54" s="22"/>
    </row>
    <row r="55" spans="1:16" s="13" customFormat="1" ht="11.25" x14ac:dyDescent="0.2">
      <c r="A55" s="149" t="s">
        <v>35</v>
      </c>
      <c r="B55" s="150"/>
      <c r="C55" s="19">
        <f t="shared" ref="C55:N55" si="13">SUM(C56:C57)</f>
        <v>1548</v>
      </c>
      <c r="D55" s="19">
        <f t="shared" si="13"/>
        <v>2163</v>
      </c>
      <c r="E55" s="19">
        <f t="shared" si="13"/>
        <v>2572</v>
      </c>
      <c r="F55" s="19">
        <f t="shared" si="13"/>
        <v>2910</v>
      </c>
      <c r="G55" s="19">
        <f t="shared" si="13"/>
        <v>6581</v>
      </c>
      <c r="H55" s="15">
        <f t="shared" si="13"/>
        <v>6514</v>
      </c>
      <c r="I55" s="15">
        <f t="shared" si="13"/>
        <v>5907</v>
      </c>
      <c r="J55" s="15">
        <f t="shared" si="13"/>
        <v>3697</v>
      </c>
      <c r="K55" s="15">
        <f t="shared" si="13"/>
        <v>3276</v>
      </c>
      <c r="L55" s="19">
        <f>SUM(L56:L57)</f>
        <v>1823</v>
      </c>
      <c r="M55" s="19">
        <f t="shared" si="13"/>
        <v>1609</v>
      </c>
      <c r="N55" s="19">
        <f t="shared" si="13"/>
        <v>1566</v>
      </c>
      <c r="O55" s="19">
        <f>SUM(C55:N55)</f>
        <v>40166</v>
      </c>
      <c r="P55" s="2">
        <v>24519</v>
      </c>
    </row>
    <row r="56" spans="1:16" s="13" customFormat="1" ht="11.25" x14ac:dyDescent="0.2">
      <c r="A56" s="45"/>
      <c r="B56" s="17" t="s">
        <v>36</v>
      </c>
      <c r="C56" s="46">
        <v>805</v>
      </c>
      <c r="D56" s="47">
        <v>1054</v>
      </c>
      <c r="E56" s="46">
        <v>1270</v>
      </c>
      <c r="F56" s="46">
        <v>1461</v>
      </c>
      <c r="G56" s="47">
        <v>3117</v>
      </c>
      <c r="H56" s="47">
        <v>3252</v>
      </c>
      <c r="I56" s="46">
        <v>2902</v>
      </c>
      <c r="J56" s="46">
        <v>1741</v>
      </c>
      <c r="K56" s="47">
        <v>1574</v>
      </c>
      <c r="L56" s="47">
        <v>831</v>
      </c>
      <c r="M56" s="46">
        <v>781</v>
      </c>
      <c r="N56" s="46">
        <v>722</v>
      </c>
      <c r="O56" s="19">
        <f>SUM(C56:N56)</f>
        <v>19510</v>
      </c>
      <c r="P56" s="2">
        <v>12603</v>
      </c>
    </row>
    <row r="57" spans="1:16" s="13" customFormat="1" ht="11.25" x14ac:dyDescent="0.2">
      <c r="A57" s="45"/>
      <c r="B57" s="17" t="s">
        <v>37</v>
      </c>
      <c r="C57" s="46">
        <v>743</v>
      </c>
      <c r="D57" s="47">
        <v>1109</v>
      </c>
      <c r="E57" s="46">
        <v>1302</v>
      </c>
      <c r="F57" s="46">
        <v>1449</v>
      </c>
      <c r="G57" s="47">
        <v>3464</v>
      </c>
      <c r="H57" s="47">
        <v>3262</v>
      </c>
      <c r="I57" s="46">
        <v>3005</v>
      </c>
      <c r="J57" s="46">
        <v>1956</v>
      </c>
      <c r="K57" s="47">
        <v>1702</v>
      </c>
      <c r="L57" s="47">
        <v>992</v>
      </c>
      <c r="M57" s="46">
        <v>828</v>
      </c>
      <c r="N57" s="46">
        <v>844</v>
      </c>
      <c r="O57" s="19">
        <f>SUM(C57:N57)</f>
        <v>20656</v>
      </c>
      <c r="P57" s="2">
        <v>11916</v>
      </c>
    </row>
    <row r="58" spans="1:16" s="13" customFormat="1" ht="11.25" x14ac:dyDescent="0.2">
      <c r="A58" s="23" t="s">
        <v>1</v>
      </c>
      <c r="B58" s="17" t="s">
        <v>1</v>
      </c>
      <c r="C58" s="48"/>
      <c r="D58" s="48"/>
      <c r="E58" s="48"/>
      <c r="F58" s="48"/>
      <c r="G58" s="48"/>
      <c r="H58" s="49"/>
      <c r="I58" s="48"/>
      <c r="J58" s="48"/>
      <c r="K58" s="48"/>
      <c r="L58" s="48"/>
      <c r="M58" s="48"/>
      <c r="N58" s="48"/>
      <c r="O58" s="22"/>
      <c r="P58" s="22"/>
    </row>
    <row r="59" spans="1:16" s="13" customFormat="1" ht="11.25" x14ac:dyDescent="0.2">
      <c r="A59" s="149" t="s">
        <v>38</v>
      </c>
      <c r="B59" s="150"/>
      <c r="C59" s="50">
        <f>SUM(C60)</f>
        <v>0</v>
      </c>
      <c r="D59" s="50">
        <f>SUM(D60)</f>
        <v>0</v>
      </c>
      <c r="E59" s="50">
        <v>0</v>
      </c>
      <c r="F59" s="50">
        <v>0</v>
      </c>
      <c r="G59" s="50">
        <v>0</v>
      </c>
      <c r="H59" s="50">
        <v>0</v>
      </c>
      <c r="I59" s="50">
        <v>0</v>
      </c>
      <c r="J59" s="50">
        <v>0</v>
      </c>
      <c r="K59" s="50">
        <v>0</v>
      </c>
      <c r="L59" s="50">
        <v>0</v>
      </c>
      <c r="M59" s="50">
        <v>0</v>
      </c>
      <c r="N59" s="50">
        <v>0</v>
      </c>
      <c r="O59" s="19">
        <f>SUM(C59:J59)</f>
        <v>0</v>
      </c>
      <c r="P59" s="42">
        <v>0</v>
      </c>
    </row>
    <row r="60" spans="1:16" s="13" customFormat="1" ht="12" thickBot="1" x14ac:dyDescent="0.25">
      <c r="A60" s="51" t="s">
        <v>1</v>
      </c>
      <c r="B60" s="17" t="s">
        <v>39</v>
      </c>
      <c r="C60" s="48">
        <v>0</v>
      </c>
      <c r="D60" s="48">
        <v>0</v>
      </c>
      <c r="E60" s="48">
        <v>0</v>
      </c>
      <c r="F60" s="48">
        <v>0</v>
      </c>
      <c r="G60" s="48">
        <v>0</v>
      </c>
      <c r="H60" s="48">
        <v>0</v>
      </c>
      <c r="I60" s="48">
        <v>0</v>
      </c>
      <c r="J60" s="48">
        <v>0</v>
      </c>
      <c r="K60" s="48">
        <v>0</v>
      </c>
      <c r="L60" s="48">
        <v>0</v>
      </c>
      <c r="M60" s="48">
        <v>0</v>
      </c>
      <c r="N60" s="48">
        <v>0</v>
      </c>
      <c r="O60" s="19">
        <f>SUM(C60:N60)</f>
        <v>0</v>
      </c>
      <c r="P60" s="42">
        <v>0</v>
      </c>
    </row>
    <row r="61" spans="1:16" s="13" customFormat="1" ht="11.25" x14ac:dyDescent="0.2">
      <c r="A61" s="52"/>
      <c r="B61" s="53"/>
      <c r="C61" s="54"/>
      <c r="D61" s="54"/>
      <c r="E61" s="54"/>
      <c r="F61" s="54"/>
      <c r="G61" s="54"/>
      <c r="H61" s="54"/>
      <c r="I61" s="54"/>
      <c r="J61" s="54"/>
      <c r="K61" s="54"/>
      <c r="L61" s="54"/>
      <c r="M61" s="54"/>
      <c r="N61" s="54"/>
      <c r="O61" s="54"/>
      <c r="P61" s="55"/>
    </row>
    <row r="62" spans="1:16" x14ac:dyDescent="0.2">
      <c r="A62" s="149" t="s">
        <v>40</v>
      </c>
      <c r="B62" s="150"/>
      <c r="C62" s="50">
        <f>SUM(C65)</f>
        <v>0</v>
      </c>
      <c r="D62" s="50">
        <f t="shared" ref="D62:N62" si="14">SUM(D63:D65)</f>
        <v>0</v>
      </c>
      <c r="E62" s="50">
        <f t="shared" si="14"/>
        <v>0</v>
      </c>
      <c r="F62" s="50">
        <f t="shared" si="14"/>
        <v>0</v>
      </c>
      <c r="G62" s="50">
        <f t="shared" si="14"/>
        <v>0</v>
      </c>
      <c r="H62" s="50">
        <f t="shared" si="14"/>
        <v>0</v>
      </c>
      <c r="I62" s="50">
        <f t="shared" si="14"/>
        <v>0</v>
      </c>
      <c r="J62" s="50">
        <f t="shared" si="14"/>
        <v>0</v>
      </c>
      <c r="K62" s="50">
        <f t="shared" si="14"/>
        <v>0</v>
      </c>
      <c r="L62" s="50">
        <f t="shared" si="14"/>
        <v>0</v>
      </c>
      <c r="M62" s="50">
        <f t="shared" si="14"/>
        <v>0</v>
      </c>
      <c r="N62" s="50">
        <f t="shared" si="14"/>
        <v>0</v>
      </c>
      <c r="O62" s="50">
        <f t="shared" ref="O62:O65" si="15">SUM(C62:N62)</f>
        <v>0</v>
      </c>
      <c r="P62" s="56">
        <v>0</v>
      </c>
    </row>
    <row r="63" spans="1:16" x14ac:dyDescent="0.2">
      <c r="A63" s="57"/>
      <c r="B63" s="58" t="s">
        <v>41</v>
      </c>
      <c r="C63" s="46">
        <v>0</v>
      </c>
      <c r="D63" s="46">
        <v>0</v>
      </c>
      <c r="E63" s="46">
        <v>0</v>
      </c>
      <c r="F63" s="46">
        <v>0</v>
      </c>
      <c r="G63" s="46">
        <v>0</v>
      </c>
      <c r="H63" s="46">
        <v>0</v>
      </c>
      <c r="I63" s="46">
        <v>0</v>
      </c>
      <c r="J63" s="46">
        <v>0</v>
      </c>
      <c r="K63" s="46">
        <v>0</v>
      </c>
      <c r="L63" s="46">
        <v>0</v>
      </c>
      <c r="M63" s="46">
        <v>0</v>
      </c>
      <c r="N63" s="46">
        <v>0</v>
      </c>
      <c r="O63" s="50">
        <f t="shared" si="15"/>
        <v>0</v>
      </c>
      <c r="P63" s="56">
        <v>0</v>
      </c>
    </row>
    <row r="64" spans="1:16" x14ac:dyDescent="0.2">
      <c r="A64" s="57"/>
      <c r="B64" s="58" t="s">
        <v>42</v>
      </c>
      <c r="C64" s="46">
        <v>0</v>
      </c>
      <c r="D64" s="46">
        <v>0</v>
      </c>
      <c r="E64" s="46">
        <v>0</v>
      </c>
      <c r="F64" s="46">
        <v>0</v>
      </c>
      <c r="G64" s="46">
        <v>0</v>
      </c>
      <c r="H64" s="46">
        <v>0</v>
      </c>
      <c r="I64" s="46">
        <v>0</v>
      </c>
      <c r="J64" s="46">
        <v>0</v>
      </c>
      <c r="K64" s="46">
        <v>0</v>
      </c>
      <c r="L64" s="46">
        <v>0</v>
      </c>
      <c r="M64" s="46">
        <v>0</v>
      </c>
      <c r="N64" s="46">
        <v>0</v>
      </c>
      <c r="O64" s="50">
        <f t="shared" si="15"/>
        <v>0</v>
      </c>
      <c r="P64" s="56">
        <v>0</v>
      </c>
    </row>
    <row r="65" spans="1:16" s="62" customFormat="1" ht="13.5" thickBot="1" x14ac:dyDescent="0.25">
      <c r="A65" s="51" t="s">
        <v>1</v>
      </c>
      <c r="B65" s="59" t="s">
        <v>43</v>
      </c>
      <c r="C65" s="60">
        <v>0</v>
      </c>
      <c r="D65" s="60">
        <v>0</v>
      </c>
      <c r="E65" s="60">
        <v>0</v>
      </c>
      <c r="F65" s="60">
        <v>0</v>
      </c>
      <c r="G65" s="60">
        <v>0</v>
      </c>
      <c r="H65" s="60">
        <v>0</v>
      </c>
      <c r="I65" s="60">
        <v>0</v>
      </c>
      <c r="J65" s="60">
        <v>0</v>
      </c>
      <c r="K65" s="60">
        <v>0</v>
      </c>
      <c r="L65" s="60">
        <v>0</v>
      </c>
      <c r="M65" s="60">
        <v>0</v>
      </c>
      <c r="N65" s="60">
        <v>0</v>
      </c>
      <c r="O65" s="60">
        <f t="shared" si="15"/>
        <v>0</v>
      </c>
      <c r="P65" s="61">
        <v>0</v>
      </c>
    </row>
    <row r="66" spans="1:16" s="62" customFormat="1" ht="3" customHeight="1" x14ac:dyDescent="0.2">
      <c r="A66" s="63"/>
      <c r="B66" s="63"/>
      <c r="C66" s="63"/>
      <c r="D66" s="63"/>
      <c r="E66" s="63"/>
      <c r="F66" s="63"/>
      <c r="G66" s="63"/>
      <c r="H66" s="63"/>
      <c r="I66" s="63">
        <v>0</v>
      </c>
      <c r="J66" s="63"/>
      <c r="K66" s="63"/>
      <c r="L66" s="63"/>
      <c r="M66" s="63"/>
      <c r="N66" s="63"/>
      <c r="O66" s="63"/>
      <c r="P66" s="63"/>
    </row>
    <row r="67" spans="1:16" s="62" customFormat="1" x14ac:dyDescent="0.2">
      <c r="A67" s="64"/>
      <c r="B67" s="65" t="s">
        <v>44</v>
      </c>
      <c r="O67" s="64"/>
      <c r="P67" s="64"/>
    </row>
    <row r="68" spans="1:16" s="62" customFormat="1" x14ac:dyDescent="0.2">
      <c r="A68" s="64"/>
      <c r="B68" s="65" t="s">
        <v>45</v>
      </c>
      <c r="O68" s="64"/>
      <c r="P68" s="64"/>
    </row>
    <row r="69" spans="1:16" x14ac:dyDescent="0.2">
      <c r="A69" s="64"/>
      <c r="B69" s="65" t="s">
        <v>46</v>
      </c>
      <c r="C69" s="62"/>
      <c r="D69" s="62"/>
      <c r="E69" s="62"/>
      <c r="F69" s="62"/>
      <c r="G69" s="62"/>
      <c r="H69" s="62"/>
      <c r="I69" s="62"/>
      <c r="J69" s="62"/>
      <c r="K69" s="62"/>
      <c r="L69" s="62"/>
      <c r="M69" s="62"/>
      <c r="N69" s="62"/>
      <c r="O69" s="64"/>
      <c r="P69" s="64"/>
    </row>
    <row r="70" spans="1:16" x14ac:dyDescent="0.2">
      <c r="A70" s="64"/>
      <c r="B70" s="65"/>
      <c r="C70" s="62"/>
      <c r="D70" s="62"/>
      <c r="E70" s="62"/>
      <c r="F70" s="62"/>
      <c r="G70" s="62"/>
      <c r="H70" s="62"/>
      <c r="I70" s="62"/>
      <c r="J70" s="62"/>
      <c r="K70" s="62"/>
      <c r="L70" s="62"/>
      <c r="M70" s="62"/>
      <c r="N70" s="62"/>
      <c r="O70" s="64"/>
      <c r="P70" s="64"/>
    </row>
    <row r="71" spans="1:16" x14ac:dyDescent="0.2">
      <c r="B71" s="65" t="s">
        <v>75</v>
      </c>
    </row>
    <row r="72" spans="1:16" x14ac:dyDescent="0.2">
      <c r="B72" s="65" t="s">
        <v>76</v>
      </c>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I62 E25:G25"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2:R58"/>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66" customWidth="1"/>
    <col min="2" max="2" width="22.28515625" style="66" customWidth="1"/>
    <col min="3" max="3" width="6.140625" style="66" bestFit="1" customWidth="1"/>
    <col min="4" max="4" width="7.5703125" style="66" customWidth="1"/>
    <col min="5" max="5" width="6.140625" style="66" customWidth="1"/>
    <col min="6" max="6" width="4.85546875" style="66" customWidth="1"/>
    <col min="7" max="8" width="5.5703125" style="66" customWidth="1"/>
    <col min="9" max="9" width="5.140625" style="66" customWidth="1"/>
    <col min="10" max="10" width="7" style="66" customWidth="1"/>
    <col min="11" max="11" width="10.42578125" style="66" customWidth="1"/>
    <col min="12" max="12" width="7.7109375" style="66" customWidth="1"/>
    <col min="13" max="13" width="10.140625" style="66" customWidth="1"/>
    <col min="14" max="14" width="9.42578125" style="66" customWidth="1"/>
    <col min="15" max="15" width="10.7109375" style="66" customWidth="1"/>
    <col min="16" max="256" width="11.42578125" style="66"/>
    <col min="257" max="257" width="11.42578125" style="66" customWidth="1"/>
    <col min="258" max="258" width="22.28515625" style="66" customWidth="1"/>
    <col min="259" max="259" width="6.140625" style="66" bestFit="1" customWidth="1"/>
    <col min="260" max="260" width="7.5703125" style="66" customWidth="1"/>
    <col min="261" max="261" width="6.140625" style="66" customWidth="1"/>
    <col min="262" max="262" width="4.85546875" style="66" customWidth="1"/>
    <col min="263" max="264" width="5.5703125" style="66" customWidth="1"/>
    <col min="265" max="265" width="5.140625" style="66" customWidth="1"/>
    <col min="266" max="266" width="7" style="66" customWidth="1"/>
    <col min="267" max="267" width="10.42578125" style="66" customWidth="1"/>
    <col min="268" max="268" width="7.7109375" style="66" customWidth="1"/>
    <col min="269" max="269" width="10.140625" style="66" customWidth="1"/>
    <col min="270" max="270" width="9.42578125" style="66" customWidth="1"/>
    <col min="271" max="271" width="10.7109375" style="66" customWidth="1"/>
    <col min="272" max="512" width="11.42578125" style="66"/>
    <col min="513" max="513" width="11.42578125" style="66" customWidth="1"/>
    <col min="514" max="514" width="22.28515625" style="66" customWidth="1"/>
    <col min="515" max="515" width="6.140625" style="66" bestFit="1" customWidth="1"/>
    <col min="516" max="516" width="7.5703125" style="66" customWidth="1"/>
    <col min="517" max="517" width="6.140625" style="66" customWidth="1"/>
    <col min="518" max="518" width="4.85546875" style="66" customWidth="1"/>
    <col min="519" max="520" width="5.5703125" style="66" customWidth="1"/>
    <col min="521" max="521" width="5.140625" style="66" customWidth="1"/>
    <col min="522" max="522" width="7" style="66" customWidth="1"/>
    <col min="523" max="523" width="10.42578125" style="66" customWidth="1"/>
    <col min="524" max="524" width="7.7109375" style="66" customWidth="1"/>
    <col min="525" max="525" width="10.140625" style="66" customWidth="1"/>
    <col min="526" max="526" width="9.42578125" style="66" customWidth="1"/>
    <col min="527" max="527" width="10.7109375" style="66" customWidth="1"/>
    <col min="528" max="768" width="11.42578125" style="66"/>
    <col min="769" max="769" width="11.42578125" style="66" customWidth="1"/>
    <col min="770" max="770" width="22.28515625" style="66" customWidth="1"/>
    <col min="771" max="771" width="6.140625" style="66" bestFit="1" customWidth="1"/>
    <col min="772" max="772" width="7.5703125" style="66" customWidth="1"/>
    <col min="773" max="773" width="6.140625" style="66" customWidth="1"/>
    <col min="774" max="774" width="4.85546875" style="66" customWidth="1"/>
    <col min="775" max="776" width="5.5703125" style="66" customWidth="1"/>
    <col min="777" max="777" width="5.140625" style="66" customWidth="1"/>
    <col min="778" max="778" width="7" style="66" customWidth="1"/>
    <col min="779" max="779" width="10.42578125" style="66" customWidth="1"/>
    <col min="780" max="780" width="7.7109375" style="66" customWidth="1"/>
    <col min="781" max="781" width="10.140625" style="66" customWidth="1"/>
    <col min="782" max="782" width="9.42578125" style="66" customWidth="1"/>
    <col min="783" max="783" width="10.7109375" style="66" customWidth="1"/>
    <col min="784" max="1024" width="11.42578125" style="66"/>
    <col min="1025" max="1025" width="11.42578125" style="66" customWidth="1"/>
    <col min="1026" max="1026" width="22.28515625" style="66" customWidth="1"/>
    <col min="1027" max="1027" width="6.140625" style="66" bestFit="1" customWidth="1"/>
    <col min="1028" max="1028" width="7.5703125" style="66" customWidth="1"/>
    <col min="1029" max="1029" width="6.140625" style="66" customWidth="1"/>
    <col min="1030" max="1030" width="4.85546875" style="66" customWidth="1"/>
    <col min="1031" max="1032" width="5.5703125" style="66" customWidth="1"/>
    <col min="1033" max="1033" width="5.140625" style="66" customWidth="1"/>
    <col min="1034" max="1034" width="7" style="66" customWidth="1"/>
    <col min="1035" max="1035" width="10.42578125" style="66" customWidth="1"/>
    <col min="1036" max="1036" width="7.7109375" style="66" customWidth="1"/>
    <col min="1037" max="1037" width="10.140625" style="66" customWidth="1"/>
    <col min="1038" max="1038" width="9.42578125" style="66" customWidth="1"/>
    <col min="1039" max="1039" width="10.7109375" style="66" customWidth="1"/>
    <col min="1040" max="1280" width="11.42578125" style="66"/>
    <col min="1281" max="1281" width="11.42578125" style="66" customWidth="1"/>
    <col min="1282" max="1282" width="22.28515625" style="66" customWidth="1"/>
    <col min="1283" max="1283" width="6.140625" style="66" bestFit="1" customWidth="1"/>
    <col min="1284" max="1284" width="7.5703125" style="66" customWidth="1"/>
    <col min="1285" max="1285" width="6.140625" style="66" customWidth="1"/>
    <col min="1286" max="1286" width="4.85546875" style="66" customWidth="1"/>
    <col min="1287" max="1288" width="5.5703125" style="66" customWidth="1"/>
    <col min="1289" max="1289" width="5.140625" style="66" customWidth="1"/>
    <col min="1290" max="1290" width="7" style="66" customWidth="1"/>
    <col min="1291" max="1291" width="10.42578125" style="66" customWidth="1"/>
    <col min="1292" max="1292" width="7.7109375" style="66" customWidth="1"/>
    <col min="1293" max="1293" width="10.140625" style="66" customWidth="1"/>
    <col min="1294" max="1294" width="9.42578125" style="66" customWidth="1"/>
    <col min="1295" max="1295" width="10.7109375" style="66" customWidth="1"/>
    <col min="1296" max="1536" width="11.42578125" style="66"/>
    <col min="1537" max="1537" width="11.42578125" style="66" customWidth="1"/>
    <col min="1538" max="1538" width="22.28515625" style="66" customWidth="1"/>
    <col min="1539" max="1539" width="6.140625" style="66" bestFit="1" customWidth="1"/>
    <col min="1540" max="1540" width="7.5703125" style="66" customWidth="1"/>
    <col min="1541" max="1541" width="6.140625" style="66" customWidth="1"/>
    <col min="1542" max="1542" width="4.85546875" style="66" customWidth="1"/>
    <col min="1543" max="1544" width="5.5703125" style="66" customWidth="1"/>
    <col min="1545" max="1545" width="5.140625" style="66" customWidth="1"/>
    <col min="1546" max="1546" width="7" style="66" customWidth="1"/>
    <col min="1547" max="1547" width="10.42578125" style="66" customWidth="1"/>
    <col min="1548" max="1548" width="7.7109375" style="66" customWidth="1"/>
    <col min="1549" max="1549" width="10.140625" style="66" customWidth="1"/>
    <col min="1550" max="1550" width="9.42578125" style="66" customWidth="1"/>
    <col min="1551" max="1551" width="10.7109375" style="66" customWidth="1"/>
    <col min="1552" max="1792" width="11.42578125" style="66"/>
    <col min="1793" max="1793" width="11.42578125" style="66" customWidth="1"/>
    <col min="1794" max="1794" width="22.28515625" style="66" customWidth="1"/>
    <col min="1795" max="1795" width="6.140625" style="66" bestFit="1" customWidth="1"/>
    <col min="1796" max="1796" width="7.5703125" style="66" customWidth="1"/>
    <col min="1797" max="1797" width="6.140625" style="66" customWidth="1"/>
    <col min="1798" max="1798" width="4.85546875" style="66" customWidth="1"/>
    <col min="1799" max="1800" width="5.5703125" style="66" customWidth="1"/>
    <col min="1801" max="1801" width="5.140625" style="66" customWidth="1"/>
    <col min="1802" max="1802" width="7" style="66" customWidth="1"/>
    <col min="1803" max="1803" width="10.42578125" style="66" customWidth="1"/>
    <col min="1804" max="1804" width="7.7109375" style="66" customWidth="1"/>
    <col min="1805" max="1805" width="10.140625" style="66" customWidth="1"/>
    <col min="1806" max="1806" width="9.42578125" style="66" customWidth="1"/>
    <col min="1807" max="1807" width="10.7109375" style="66" customWidth="1"/>
    <col min="1808" max="2048" width="11.42578125" style="66"/>
    <col min="2049" max="2049" width="11.42578125" style="66" customWidth="1"/>
    <col min="2050" max="2050" width="22.28515625" style="66" customWidth="1"/>
    <col min="2051" max="2051" width="6.140625" style="66" bestFit="1" customWidth="1"/>
    <col min="2052" max="2052" width="7.5703125" style="66" customWidth="1"/>
    <col min="2053" max="2053" width="6.140625" style="66" customWidth="1"/>
    <col min="2054" max="2054" width="4.85546875" style="66" customWidth="1"/>
    <col min="2055" max="2056" width="5.5703125" style="66" customWidth="1"/>
    <col min="2057" max="2057" width="5.140625" style="66" customWidth="1"/>
    <col min="2058" max="2058" width="7" style="66" customWidth="1"/>
    <col min="2059" max="2059" width="10.42578125" style="66" customWidth="1"/>
    <col min="2060" max="2060" width="7.7109375" style="66" customWidth="1"/>
    <col min="2061" max="2061" width="10.140625" style="66" customWidth="1"/>
    <col min="2062" max="2062" width="9.42578125" style="66" customWidth="1"/>
    <col min="2063" max="2063" width="10.7109375" style="66" customWidth="1"/>
    <col min="2064" max="2304" width="11.42578125" style="66"/>
    <col min="2305" max="2305" width="11.42578125" style="66" customWidth="1"/>
    <col min="2306" max="2306" width="22.28515625" style="66" customWidth="1"/>
    <col min="2307" max="2307" width="6.140625" style="66" bestFit="1" customWidth="1"/>
    <col min="2308" max="2308" width="7.5703125" style="66" customWidth="1"/>
    <col min="2309" max="2309" width="6.140625" style="66" customWidth="1"/>
    <col min="2310" max="2310" width="4.85546875" style="66" customWidth="1"/>
    <col min="2311" max="2312" width="5.5703125" style="66" customWidth="1"/>
    <col min="2313" max="2313" width="5.140625" style="66" customWidth="1"/>
    <col min="2314" max="2314" width="7" style="66" customWidth="1"/>
    <col min="2315" max="2315" width="10.42578125" style="66" customWidth="1"/>
    <col min="2316" max="2316" width="7.7109375" style="66" customWidth="1"/>
    <col min="2317" max="2317" width="10.140625" style="66" customWidth="1"/>
    <col min="2318" max="2318" width="9.42578125" style="66" customWidth="1"/>
    <col min="2319" max="2319" width="10.7109375" style="66" customWidth="1"/>
    <col min="2320" max="2560" width="11.42578125" style="66"/>
    <col min="2561" max="2561" width="11.42578125" style="66" customWidth="1"/>
    <col min="2562" max="2562" width="22.28515625" style="66" customWidth="1"/>
    <col min="2563" max="2563" width="6.140625" style="66" bestFit="1" customWidth="1"/>
    <col min="2564" max="2564" width="7.5703125" style="66" customWidth="1"/>
    <col min="2565" max="2565" width="6.140625" style="66" customWidth="1"/>
    <col min="2566" max="2566" width="4.85546875" style="66" customWidth="1"/>
    <col min="2567" max="2568" width="5.5703125" style="66" customWidth="1"/>
    <col min="2569" max="2569" width="5.140625" style="66" customWidth="1"/>
    <col min="2570" max="2570" width="7" style="66" customWidth="1"/>
    <col min="2571" max="2571" width="10.42578125" style="66" customWidth="1"/>
    <col min="2572" max="2572" width="7.7109375" style="66" customWidth="1"/>
    <col min="2573" max="2573" width="10.140625" style="66" customWidth="1"/>
    <col min="2574" max="2574" width="9.42578125" style="66" customWidth="1"/>
    <col min="2575" max="2575" width="10.7109375" style="66" customWidth="1"/>
    <col min="2576" max="2816" width="11.42578125" style="66"/>
    <col min="2817" max="2817" width="11.42578125" style="66" customWidth="1"/>
    <col min="2818" max="2818" width="22.28515625" style="66" customWidth="1"/>
    <col min="2819" max="2819" width="6.140625" style="66" bestFit="1" customWidth="1"/>
    <col min="2820" max="2820" width="7.5703125" style="66" customWidth="1"/>
    <col min="2821" max="2821" width="6.140625" style="66" customWidth="1"/>
    <col min="2822" max="2822" width="4.85546875" style="66" customWidth="1"/>
    <col min="2823" max="2824" width="5.5703125" style="66" customWidth="1"/>
    <col min="2825" max="2825" width="5.140625" style="66" customWidth="1"/>
    <col min="2826" max="2826" width="7" style="66" customWidth="1"/>
    <col min="2827" max="2827" width="10.42578125" style="66" customWidth="1"/>
    <col min="2828" max="2828" width="7.7109375" style="66" customWidth="1"/>
    <col min="2829" max="2829" width="10.140625" style="66" customWidth="1"/>
    <col min="2830" max="2830" width="9.42578125" style="66" customWidth="1"/>
    <col min="2831" max="2831" width="10.7109375" style="66" customWidth="1"/>
    <col min="2832" max="3072" width="11.42578125" style="66"/>
    <col min="3073" max="3073" width="11.42578125" style="66" customWidth="1"/>
    <col min="3074" max="3074" width="22.28515625" style="66" customWidth="1"/>
    <col min="3075" max="3075" width="6.140625" style="66" bestFit="1" customWidth="1"/>
    <col min="3076" max="3076" width="7.5703125" style="66" customWidth="1"/>
    <col min="3077" max="3077" width="6.140625" style="66" customWidth="1"/>
    <col min="3078" max="3078" width="4.85546875" style="66" customWidth="1"/>
    <col min="3079" max="3080" width="5.5703125" style="66" customWidth="1"/>
    <col min="3081" max="3081" width="5.140625" style="66" customWidth="1"/>
    <col min="3082" max="3082" width="7" style="66" customWidth="1"/>
    <col min="3083" max="3083" width="10.42578125" style="66" customWidth="1"/>
    <col min="3084" max="3084" width="7.7109375" style="66" customWidth="1"/>
    <col min="3085" max="3085" width="10.140625" style="66" customWidth="1"/>
    <col min="3086" max="3086" width="9.42578125" style="66" customWidth="1"/>
    <col min="3087" max="3087" width="10.7109375" style="66" customWidth="1"/>
    <col min="3088" max="3328" width="11.42578125" style="66"/>
    <col min="3329" max="3329" width="11.42578125" style="66" customWidth="1"/>
    <col min="3330" max="3330" width="22.28515625" style="66" customWidth="1"/>
    <col min="3331" max="3331" width="6.140625" style="66" bestFit="1" customWidth="1"/>
    <col min="3332" max="3332" width="7.5703125" style="66" customWidth="1"/>
    <col min="3333" max="3333" width="6.140625" style="66" customWidth="1"/>
    <col min="3334" max="3334" width="4.85546875" style="66" customWidth="1"/>
    <col min="3335" max="3336" width="5.5703125" style="66" customWidth="1"/>
    <col min="3337" max="3337" width="5.140625" style="66" customWidth="1"/>
    <col min="3338" max="3338" width="7" style="66" customWidth="1"/>
    <col min="3339" max="3339" width="10.42578125" style="66" customWidth="1"/>
    <col min="3340" max="3340" width="7.7109375" style="66" customWidth="1"/>
    <col min="3341" max="3341" width="10.140625" style="66" customWidth="1"/>
    <col min="3342" max="3342" width="9.42578125" style="66" customWidth="1"/>
    <col min="3343" max="3343" width="10.7109375" style="66" customWidth="1"/>
    <col min="3344" max="3584" width="11.42578125" style="66"/>
    <col min="3585" max="3585" width="11.42578125" style="66" customWidth="1"/>
    <col min="3586" max="3586" width="22.28515625" style="66" customWidth="1"/>
    <col min="3587" max="3587" width="6.140625" style="66" bestFit="1" customWidth="1"/>
    <col min="3588" max="3588" width="7.5703125" style="66" customWidth="1"/>
    <col min="3589" max="3589" width="6.140625" style="66" customWidth="1"/>
    <col min="3590" max="3590" width="4.85546875" style="66" customWidth="1"/>
    <col min="3591" max="3592" width="5.5703125" style="66" customWidth="1"/>
    <col min="3593" max="3593" width="5.140625" style="66" customWidth="1"/>
    <col min="3594" max="3594" width="7" style="66" customWidth="1"/>
    <col min="3595" max="3595" width="10.42578125" style="66" customWidth="1"/>
    <col min="3596" max="3596" width="7.7109375" style="66" customWidth="1"/>
    <col min="3597" max="3597" width="10.140625" style="66" customWidth="1"/>
    <col min="3598" max="3598" width="9.42578125" style="66" customWidth="1"/>
    <col min="3599" max="3599" width="10.7109375" style="66" customWidth="1"/>
    <col min="3600" max="3840" width="11.42578125" style="66"/>
    <col min="3841" max="3841" width="11.42578125" style="66" customWidth="1"/>
    <col min="3842" max="3842" width="22.28515625" style="66" customWidth="1"/>
    <col min="3843" max="3843" width="6.140625" style="66" bestFit="1" customWidth="1"/>
    <col min="3844" max="3844" width="7.5703125" style="66" customWidth="1"/>
    <col min="3845" max="3845" width="6.140625" style="66" customWidth="1"/>
    <col min="3846" max="3846" width="4.85546875" style="66" customWidth="1"/>
    <col min="3847" max="3848" width="5.5703125" style="66" customWidth="1"/>
    <col min="3849" max="3849" width="5.140625" style="66" customWidth="1"/>
    <col min="3850" max="3850" width="7" style="66" customWidth="1"/>
    <col min="3851" max="3851" width="10.42578125" style="66" customWidth="1"/>
    <col min="3852" max="3852" width="7.7109375" style="66" customWidth="1"/>
    <col min="3853" max="3853" width="10.140625" style="66" customWidth="1"/>
    <col min="3854" max="3854" width="9.42578125" style="66" customWidth="1"/>
    <col min="3855" max="3855" width="10.7109375" style="66" customWidth="1"/>
    <col min="3856" max="4096" width="11.42578125" style="66"/>
    <col min="4097" max="4097" width="11.42578125" style="66" customWidth="1"/>
    <col min="4098" max="4098" width="22.28515625" style="66" customWidth="1"/>
    <col min="4099" max="4099" width="6.140625" style="66" bestFit="1" customWidth="1"/>
    <col min="4100" max="4100" width="7.5703125" style="66" customWidth="1"/>
    <col min="4101" max="4101" width="6.140625" style="66" customWidth="1"/>
    <col min="4102" max="4102" width="4.85546875" style="66" customWidth="1"/>
    <col min="4103" max="4104" width="5.5703125" style="66" customWidth="1"/>
    <col min="4105" max="4105" width="5.140625" style="66" customWidth="1"/>
    <col min="4106" max="4106" width="7" style="66" customWidth="1"/>
    <col min="4107" max="4107" width="10.42578125" style="66" customWidth="1"/>
    <col min="4108" max="4108" width="7.7109375" style="66" customWidth="1"/>
    <col min="4109" max="4109" width="10.140625" style="66" customWidth="1"/>
    <col min="4110" max="4110" width="9.42578125" style="66" customWidth="1"/>
    <col min="4111" max="4111" width="10.7109375" style="66" customWidth="1"/>
    <col min="4112" max="4352" width="11.42578125" style="66"/>
    <col min="4353" max="4353" width="11.42578125" style="66" customWidth="1"/>
    <col min="4354" max="4354" width="22.28515625" style="66" customWidth="1"/>
    <col min="4355" max="4355" width="6.140625" style="66" bestFit="1" customWidth="1"/>
    <col min="4356" max="4356" width="7.5703125" style="66" customWidth="1"/>
    <col min="4357" max="4357" width="6.140625" style="66" customWidth="1"/>
    <col min="4358" max="4358" width="4.85546875" style="66" customWidth="1"/>
    <col min="4359" max="4360" width="5.5703125" style="66" customWidth="1"/>
    <col min="4361" max="4361" width="5.140625" style="66" customWidth="1"/>
    <col min="4362" max="4362" width="7" style="66" customWidth="1"/>
    <col min="4363" max="4363" width="10.42578125" style="66" customWidth="1"/>
    <col min="4364" max="4364" width="7.7109375" style="66" customWidth="1"/>
    <col min="4365" max="4365" width="10.140625" style="66" customWidth="1"/>
    <col min="4366" max="4366" width="9.42578125" style="66" customWidth="1"/>
    <col min="4367" max="4367" width="10.7109375" style="66" customWidth="1"/>
    <col min="4368" max="4608" width="11.42578125" style="66"/>
    <col min="4609" max="4609" width="11.42578125" style="66" customWidth="1"/>
    <col min="4610" max="4610" width="22.28515625" style="66" customWidth="1"/>
    <col min="4611" max="4611" width="6.140625" style="66" bestFit="1" customWidth="1"/>
    <col min="4612" max="4612" width="7.5703125" style="66" customWidth="1"/>
    <col min="4613" max="4613" width="6.140625" style="66" customWidth="1"/>
    <col min="4614" max="4614" width="4.85546875" style="66" customWidth="1"/>
    <col min="4615" max="4616" width="5.5703125" style="66" customWidth="1"/>
    <col min="4617" max="4617" width="5.140625" style="66" customWidth="1"/>
    <col min="4618" max="4618" width="7" style="66" customWidth="1"/>
    <col min="4619" max="4619" width="10.42578125" style="66" customWidth="1"/>
    <col min="4620" max="4620" width="7.7109375" style="66" customWidth="1"/>
    <col min="4621" max="4621" width="10.140625" style="66" customWidth="1"/>
    <col min="4622" max="4622" width="9.42578125" style="66" customWidth="1"/>
    <col min="4623" max="4623" width="10.7109375" style="66" customWidth="1"/>
    <col min="4624" max="4864" width="11.42578125" style="66"/>
    <col min="4865" max="4865" width="11.42578125" style="66" customWidth="1"/>
    <col min="4866" max="4866" width="22.28515625" style="66" customWidth="1"/>
    <col min="4867" max="4867" width="6.140625" style="66" bestFit="1" customWidth="1"/>
    <col min="4868" max="4868" width="7.5703125" style="66" customWidth="1"/>
    <col min="4869" max="4869" width="6.140625" style="66" customWidth="1"/>
    <col min="4870" max="4870" width="4.85546875" style="66" customWidth="1"/>
    <col min="4871" max="4872" width="5.5703125" style="66" customWidth="1"/>
    <col min="4873" max="4873" width="5.140625" style="66" customWidth="1"/>
    <col min="4874" max="4874" width="7" style="66" customWidth="1"/>
    <col min="4875" max="4875" width="10.42578125" style="66" customWidth="1"/>
    <col min="4876" max="4876" width="7.7109375" style="66" customWidth="1"/>
    <col min="4877" max="4877" width="10.140625" style="66" customWidth="1"/>
    <col min="4878" max="4878" width="9.42578125" style="66" customWidth="1"/>
    <col min="4879" max="4879" width="10.7109375" style="66" customWidth="1"/>
    <col min="4880" max="5120" width="11.42578125" style="66"/>
    <col min="5121" max="5121" width="11.42578125" style="66" customWidth="1"/>
    <col min="5122" max="5122" width="22.28515625" style="66" customWidth="1"/>
    <col min="5123" max="5123" width="6.140625" style="66" bestFit="1" customWidth="1"/>
    <col min="5124" max="5124" width="7.5703125" style="66" customWidth="1"/>
    <col min="5125" max="5125" width="6.140625" style="66" customWidth="1"/>
    <col min="5126" max="5126" width="4.85546875" style="66" customWidth="1"/>
    <col min="5127" max="5128" width="5.5703125" style="66" customWidth="1"/>
    <col min="5129" max="5129" width="5.140625" style="66" customWidth="1"/>
    <col min="5130" max="5130" width="7" style="66" customWidth="1"/>
    <col min="5131" max="5131" width="10.42578125" style="66" customWidth="1"/>
    <col min="5132" max="5132" width="7.7109375" style="66" customWidth="1"/>
    <col min="5133" max="5133" width="10.140625" style="66" customWidth="1"/>
    <col min="5134" max="5134" width="9.42578125" style="66" customWidth="1"/>
    <col min="5135" max="5135" width="10.7109375" style="66" customWidth="1"/>
    <col min="5136" max="5376" width="11.42578125" style="66"/>
    <col min="5377" max="5377" width="11.42578125" style="66" customWidth="1"/>
    <col min="5378" max="5378" width="22.28515625" style="66" customWidth="1"/>
    <col min="5379" max="5379" width="6.140625" style="66" bestFit="1" customWidth="1"/>
    <col min="5380" max="5380" width="7.5703125" style="66" customWidth="1"/>
    <col min="5381" max="5381" width="6.140625" style="66" customWidth="1"/>
    <col min="5382" max="5382" width="4.85546875" style="66" customWidth="1"/>
    <col min="5383" max="5384" width="5.5703125" style="66" customWidth="1"/>
    <col min="5385" max="5385" width="5.140625" style="66" customWidth="1"/>
    <col min="5386" max="5386" width="7" style="66" customWidth="1"/>
    <col min="5387" max="5387" width="10.42578125" style="66" customWidth="1"/>
    <col min="5388" max="5388" width="7.7109375" style="66" customWidth="1"/>
    <col min="5389" max="5389" width="10.140625" style="66" customWidth="1"/>
    <col min="5390" max="5390" width="9.42578125" style="66" customWidth="1"/>
    <col min="5391" max="5391" width="10.7109375" style="66" customWidth="1"/>
    <col min="5392" max="5632" width="11.42578125" style="66"/>
    <col min="5633" max="5633" width="11.42578125" style="66" customWidth="1"/>
    <col min="5634" max="5634" width="22.28515625" style="66" customWidth="1"/>
    <col min="5635" max="5635" width="6.140625" style="66" bestFit="1" customWidth="1"/>
    <col min="5636" max="5636" width="7.5703125" style="66" customWidth="1"/>
    <col min="5637" max="5637" width="6.140625" style="66" customWidth="1"/>
    <col min="5638" max="5638" width="4.85546875" style="66" customWidth="1"/>
    <col min="5639" max="5640" width="5.5703125" style="66" customWidth="1"/>
    <col min="5641" max="5641" width="5.140625" style="66" customWidth="1"/>
    <col min="5642" max="5642" width="7" style="66" customWidth="1"/>
    <col min="5643" max="5643" width="10.42578125" style="66" customWidth="1"/>
    <col min="5644" max="5644" width="7.7109375" style="66" customWidth="1"/>
    <col min="5645" max="5645" width="10.140625" style="66" customWidth="1"/>
    <col min="5646" max="5646" width="9.42578125" style="66" customWidth="1"/>
    <col min="5647" max="5647" width="10.7109375" style="66" customWidth="1"/>
    <col min="5648" max="5888" width="11.42578125" style="66"/>
    <col min="5889" max="5889" width="11.42578125" style="66" customWidth="1"/>
    <col min="5890" max="5890" width="22.28515625" style="66" customWidth="1"/>
    <col min="5891" max="5891" width="6.140625" style="66" bestFit="1" customWidth="1"/>
    <col min="5892" max="5892" width="7.5703125" style="66" customWidth="1"/>
    <col min="5893" max="5893" width="6.140625" style="66" customWidth="1"/>
    <col min="5894" max="5894" width="4.85546875" style="66" customWidth="1"/>
    <col min="5895" max="5896" width="5.5703125" style="66" customWidth="1"/>
    <col min="5897" max="5897" width="5.140625" style="66" customWidth="1"/>
    <col min="5898" max="5898" width="7" style="66" customWidth="1"/>
    <col min="5899" max="5899" width="10.42578125" style="66" customWidth="1"/>
    <col min="5900" max="5900" width="7.7109375" style="66" customWidth="1"/>
    <col min="5901" max="5901" width="10.140625" style="66" customWidth="1"/>
    <col min="5902" max="5902" width="9.42578125" style="66" customWidth="1"/>
    <col min="5903" max="5903" width="10.7109375" style="66" customWidth="1"/>
    <col min="5904" max="6144" width="11.42578125" style="66"/>
    <col min="6145" max="6145" width="11.42578125" style="66" customWidth="1"/>
    <col min="6146" max="6146" width="22.28515625" style="66" customWidth="1"/>
    <col min="6147" max="6147" width="6.140625" style="66" bestFit="1" customWidth="1"/>
    <col min="6148" max="6148" width="7.5703125" style="66" customWidth="1"/>
    <col min="6149" max="6149" width="6.140625" style="66" customWidth="1"/>
    <col min="6150" max="6150" width="4.85546875" style="66" customWidth="1"/>
    <col min="6151" max="6152" width="5.5703125" style="66" customWidth="1"/>
    <col min="6153" max="6153" width="5.140625" style="66" customWidth="1"/>
    <col min="6154" max="6154" width="7" style="66" customWidth="1"/>
    <col min="6155" max="6155" width="10.42578125" style="66" customWidth="1"/>
    <col min="6156" max="6156" width="7.7109375" style="66" customWidth="1"/>
    <col min="6157" max="6157" width="10.140625" style="66" customWidth="1"/>
    <col min="6158" max="6158" width="9.42578125" style="66" customWidth="1"/>
    <col min="6159" max="6159" width="10.7109375" style="66" customWidth="1"/>
    <col min="6160" max="6400" width="11.42578125" style="66"/>
    <col min="6401" max="6401" width="11.42578125" style="66" customWidth="1"/>
    <col min="6402" max="6402" width="22.28515625" style="66" customWidth="1"/>
    <col min="6403" max="6403" width="6.140625" style="66" bestFit="1" customWidth="1"/>
    <col min="6404" max="6404" width="7.5703125" style="66" customWidth="1"/>
    <col min="6405" max="6405" width="6.140625" style="66" customWidth="1"/>
    <col min="6406" max="6406" width="4.85546875" style="66" customWidth="1"/>
    <col min="6407" max="6408" width="5.5703125" style="66" customWidth="1"/>
    <col min="6409" max="6409" width="5.140625" style="66" customWidth="1"/>
    <col min="6410" max="6410" width="7" style="66" customWidth="1"/>
    <col min="6411" max="6411" width="10.42578125" style="66" customWidth="1"/>
    <col min="6412" max="6412" width="7.7109375" style="66" customWidth="1"/>
    <col min="6413" max="6413" width="10.140625" style="66" customWidth="1"/>
    <col min="6414" max="6414" width="9.42578125" style="66" customWidth="1"/>
    <col min="6415" max="6415" width="10.7109375" style="66" customWidth="1"/>
    <col min="6416" max="6656" width="11.42578125" style="66"/>
    <col min="6657" max="6657" width="11.42578125" style="66" customWidth="1"/>
    <col min="6658" max="6658" width="22.28515625" style="66" customWidth="1"/>
    <col min="6659" max="6659" width="6.140625" style="66" bestFit="1" customWidth="1"/>
    <col min="6660" max="6660" width="7.5703125" style="66" customWidth="1"/>
    <col min="6661" max="6661" width="6.140625" style="66" customWidth="1"/>
    <col min="6662" max="6662" width="4.85546875" style="66" customWidth="1"/>
    <col min="6663" max="6664" width="5.5703125" style="66" customWidth="1"/>
    <col min="6665" max="6665" width="5.140625" style="66" customWidth="1"/>
    <col min="6666" max="6666" width="7" style="66" customWidth="1"/>
    <col min="6667" max="6667" width="10.42578125" style="66" customWidth="1"/>
    <col min="6668" max="6668" width="7.7109375" style="66" customWidth="1"/>
    <col min="6669" max="6669" width="10.140625" style="66" customWidth="1"/>
    <col min="6670" max="6670" width="9.42578125" style="66" customWidth="1"/>
    <col min="6671" max="6671" width="10.7109375" style="66" customWidth="1"/>
    <col min="6672" max="6912" width="11.42578125" style="66"/>
    <col min="6913" max="6913" width="11.42578125" style="66" customWidth="1"/>
    <col min="6914" max="6914" width="22.28515625" style="66" customWidth="1"/>
    <col min="6915" max="6915" width="6.140625" style="66" bestFit="1" customWidth="1"/>
    <col min="6916" max="6916" width="7.5703125" style="66" customWidth="1"/>
    <col min="6917" max="6917" width="6.140625" style="66" customWidth="1"/>
    <col min="6918" max="6918" width="4.85546875" style="66" customWidth="1"/>
    <col min="6919" max="6920" width="5.5703125" style="66" customWidth="1"/>
    <col min="6921" max="6921" width="5.140625" style="66" customWidth="1"/>
    <col min="6922" max="6922" width="7" style="66" customWidth="1"/>
    <col min="6923" max="6923" width="10.42578125" style="66" customWidth="1"/>
    <col min="6924" max="6924" width="7.7109375" style="66" customWidth="1"/>
    <col min="6925" max="6925" width="10.140625" style="66" customWidth="1"/>
    <col min="6926" max="6926" width="9.42578125" style="66" customWidth="1"/>
    <col min="6927" max="6927" width="10.7109375" style="66" customWidth="1"/>
    <col min="6928" max="7168" width="11.42578125" style="66"/>
    <col min="7169" max="7169" width="11.42578125" style="66" customWidth="1"/>
    <col min="7170" max="7170" width="22.28515625" style="66" customWidth="1"/>
    <col min="7171" max="7171" width="6.140625" style="66" bestFit="1" customWidth="1"/>
    <col min="7172" max="7172" width="7.5703125" style="66" customWidth="1"/>
    <col min="7173" max="7173" width="6.140625" style="66" customWidth="1"/>
    <col min="7174" max="7174" width="4.85546875" style="66" customWidth="1"/>
    <col min="7175" max="7176" width="5.5703125" style="66" customWidth="1"/>
    <col min="7177" max="7177" width="5.140625" style="66" customWidth="1"/>
    <col min="7178" max="7178" width="7" style="66" customWidth="1"/>
    <col min="7179" max="7179" width="10.42578125" style="66" customWidth="1"/>
    <col min="7180" max="7180" width="7.7109375" style="66" customWidth="1"/>
    <col min="7181" max="7181" width="10.140625" style="66" customWidth="1"/>
    <col min="7182" max="7182" width="9.42578125" style="66" customWidth="1"/>
    <col min="7183" max="7183" width="10.7109375" style="66" customWidth="1"/>
    <col min="7184" max="7424" width="11.42578125" style="66"/>
    <col min="7425" max="7425" width="11.42578125" style="66" customWidth="1"/>
    <col min="7426" max="7426" width="22.28515625" style="66" customWidth="1"/>
    <col min="7427" max="7427" width="6.140625" style="66" bestFit="1" customWidth="1"/>
    <col min="7428" max="7428" width="7.5703125" style="66" customWidth="1"/>
    <col min="7429" max="7429" width="6.140625" style="66" customWidth="1"/>
    <col min="7430" max="7430" width="4.85546875" style="66" customWidth="1"/>
    <col min="7431" max="7432" width="5.5703125" style="66" customWidth="1"/>
    <col min="7433" max="7433" width="5.140625" style="66" customWidth="1"/>
    <col min="7434" max="7434" width="7" style="66" customWidth="1"/>
    <col min="7435" max="7435" width="10.42578125" style="66" customWidth="1"/>
    <col min="7436" max="7436" width="7.7109375" style="66" customWidth="1"/>
    <col min="7437" max="7437" width="10.140625" style="66" customWidth="1"/>
    <col min="7438" max="7438" width="9.42578125" style="66" customWidth="1"/>
    <col min="7439" max="7439" width="10.7109375" style="66" customWidth="1"/>
    <col min="7440" max="7680" width="11.42578125" style="66"/>
    <col min="7681" max="7681" width="11.42578125" style="66" customWidth="1"/>
    <col min="7682" max="7682" width="22.28515625" style="66" customWidth="1"/>
    <col min="7683" max="7683" width="6.140625" style="66" bestFit="1" customWidth="1"/>
    <col min="7684" max="7684" width="7.5703125" style="66" customWidth="1"/>
    <col min="7685" max="7685" width="6.140625" style="66" customWidth="1"/>
    <col min="7686" max="7686" width="4.85546875" style="66" customWidth="1"/>
    <col min="7687" max="7688" width="5.5703125" style="66" customWidth="1"/>
    <col min="7689" max="7689" width="5.140625" style="66" customWidth="1"/>
    <col min="7690" max="7690" width="7" style="66" customWidth="1"/>
    <col min="7691" max="7691" width="10.42578125" style="66" customWidth="1"/>
    <col min="7692" max="7692" width="7.7109375" style="66" customWidth="1"/>
    <col min="7693" max="7693" width="10.140625" style="66" customWidth="1"/>
    <col min="7694" max="7694" width="9.42578125" style="66" customWidth="1"/>
    <col min="7695" max="7695" width="10.7109375" style="66" customWidth="1"/>
    <col min="7696" max="7936" width="11.42578125" style="66"/>
    <col min="7937" max="7937" width="11.42578125" style="66" customWidth="1"/>
    <col min="7938" max="7938" width="22.28515625" style="66" customWidth="1"/>
    <col min="7939" max="7939" width="6.140625" style="66" bestFit="1" customWidth="1"/>
    <col min="7940" max="7940" width="7.5703125" style="66" customWidth="1"/>
    <col min="7941" max="7941" width="6.140625" style="66" customWidth="1"/>
    <col min="7942" max="7942" width="4.85546875" style="66" customWidth="1"/>
    <col min="7943" max="7944" width="5.5703125" style="66" customWidth="1"/>
    <col min="7945" max="7945" width="5.140625" style="66" customWidth="1"/>
    <col min="7946" max="7946" width="7" style="66" customWidth="1"/>
    <col min="7947" max="7947" width="10.42578125" style="66" customWidth="1"/>
    <col min="7948" max="7948" width="7.7109375" style="66" customWidth="1"/>
    <col min="7949" max="7949" width="10.140625" style="66" customWidth="1"/>
    <col min="7950" max="7950" width="9.42578125" style="66" customWidth="1"/>
    <col min="7951" max="7951" width="10.7109375" style="66" customWidth="1"/>
    <col min="7952" max="8192" width="11.42578125" style="66"/>
    <col min="8193" max="8193" width="11.42578125" style="66" customWidth="1"/>
    <col min="8194" max="8194" width="22.28515625" style="66" customWidth="1"/>
    <col min="8195" max="8195" width="6.140625" style="66" bestFit="1" customWidth="1"/>
    <col min="8196" max="8196" width="7.5703125" style="66" customWidth="1"/>
    <col min="8197" max="8197" width="6.140625" style="66" customWidth="1"/>
    <col min="8198" max="8198" width="4.85546875" style="66" customWidth="1"/>
    <col min="8199" max="8200" width="5.5703125" style="66" customWidth="1"/>
    <col min="8201" max="8201" width="5.140625" style="66" customWidth="1"/>
    <col min="8202" max="8202" width="7" style="66" customWidth="1"/>
    <col min="8203" max="8203" width="10.42578125" style="66" customWidth="1"/>
    <col min="8204" max="8204" width="7.7109375" style="66" customWidth="1"/>
    <col min="8205" max="8205" width="10.140625" style="66" customWidth="1"/>
    <col min="8206" max="8206" width="9.42578125" style="66" customWidth="1"/>
    <col min="8207" max="8207" width="10.7109375" style="66" customWidth="1"/>
    <col min="8208" max="8448" width="11.42578125" style="66"/>
    <col min="8449" max="8449" width="11.42578125" style="66" customWidth="1"/>
    <col min="8450" max="8450" width="22.28515625" style="66" customWidth="1"/>
    <col min="8451" max="8451" width="6.140625" style="66" bestFit="1" customWidth="1"/>
    <col min="8452" max="8452" width="7.5703125" style="66" customWidth="1"/>
    <col min="8453" max="8453" width="6.140625" style="66" customWidth="1"/>
    <col min="8454" max="8454" width="4.85546875" style="66" customWidth="1"/>
    <col min="8455" max="8456" width="5.5703125" style="66" customWidth="1"/>
    <col min="8457" max="8457" width="5.140625" style="66" customWidth="1"/>
    <col min="8458" max="8458" width="7" style="66" customWidth="1"/>
    <col min="8459" max="8459" width="10.42578125" style="66" customWidth="1"/>
    <col min="8460" max="8460" width="7.7109375" style="66" customWidth="1"/>
    <col min="8461" max="8461" width="10.140625" style="66" customWidth="1"/>
    <col min="8462" max="8462" width="9.42578125" style="66" customWidth="1"/>
    <col min="8463" max="8463" width="10.7109375" style="66" customWidth="1"/>
    <col min="8464" max="8704" width="11.42578125" style="66"/>
    <col min="8705" max="8705" width="11.42578125" style="66" customWidth="1"/>
    <col min="8706" max="8706" width="22.28515625" style="66" customWidth="1"/>
    <col min="8707" max="8707" width="6.140625" style="66" bestFit="1" customWidth="1"/>
    <col min="8708" max="8708" width="7.5703125" style="66" customWidth="1"/>
    <col min="8709" max="8709" width="6.140625" style="66" customWidth="1"/>
    <col min="8710" max="8710" width="4.85546875" style="66" customWidth="1"/>
    <col min="8711" max="8712" width="5.5703125" style="66" customWidth="1"/>
    <col min="8713" max="8713" width="5.140625" style="66" customWidth="1"/>
    <col min="8714" max="8714" width="7" style="66" customWidth="1"/>
    <col min="8715" max="8715" width="10.42578125" style="66" customWidth="1"/>
    <col min="8716" max="8716" width="7.7109375" style="66" customWidth="1"/>
    <col min="8717" max="8717" width="10.140625" style="66" customWidth="1"/>
    <col min="8718" max="8718" width="9.42578125" style="66" customWidth="1"/>
    <col min="8719" max="8719" width="10.7109375" style="66" customWidth="1"/>
    <col min="8720" max="8960" width="11.42578125" style="66"/>
    <col min="8961" max="8961" width="11.42578125" style="66" customWidth="1"/>
    <col min="8962" max="8962" width="22.28515625" style="66" customWidth="1"/>
    <col min="8963" max="8963" width="6.140625" style="66" bestFit="1" customWidth="1"/>
    <col min="8964" max="8964" width="7.5703125" style="66" customWidth="1"/>
    <col min="8965" max="8965" width="6.140625" style="66" customWidth="1"/>
    <col min="8966" max="8966" width="4.85546875" style="66" customWidth="1"/>
    <col min="8967" max="8968" width="5.5703125" style="66" customWidth="1"/>
    <col min="8969" max="8969" width="5.140625" style="66" customWidth="1"/>
    <col min="8970" max="8970" width="7" style="66" customWidth="1"/>
    <col min="8971" max="8971" width="10.42578125" style="66" customWidth="1"/>
    <col min="8972" max="8972" width="7.7109375" style="66" customWidth="1"/>
    <col min="8973" max="8973" width="10.140625" style="66" customWidth="1"/>
    <col min="8974" max="8974" width="9.42578125" style="66" customWidth="1"/>
    <col min="8975" max="8975" width="10.7109375" style="66" customWidth="1"/>
    <col min="8976" max="9216" width="11.42578125" style="66"/>
    <col min="9217" max="9217" width="11.42578125" style="66" customWidth="1"/>
    <col min="9218" max="9218" width="22.28515625" style="66" customWidth="1"/>
    <col min="9219" max="9219" width="6.140625" style="66" bestFit="1" customWidth="1"/>
    <col min="9220" max="9220" width="7.5703125" style="66" customWidth="1"/>
    <col min="9221" max="9221" width="6.140625" style="66" customWidth="1"/>
    <col min="9222" max="9222" width="4.85546875" style="66" customWidth="1"/>
    <col min="9223" max="9224" width="5.5703125" style="66" customWidth="1"/>
    <col min="9225" max="9225" width="5.140625" style="66" customWidth="1"/>
    <col min="9226" max="9226" width="7" style="66" customWidth="1"/>
    <col min="9227" max="9227" width="10.42578125" style="66" customWidth="1"/>
    <col min="9228" max="9228" width="7.7109375" style="66" customWidth="1"/>
    <col min="9229" max="9229" width="10.140625" style="66" customWidth="1"/>
    <col min="9230" max="9230" width="9.42578125" style="66" customWidth="1"/>
    <col min="9231" max="9231" width="10.7109375" style="66" customWidth="1"/>
    <col min="9232" max="9472" width="11.42578125" style="66"/>
    <col min="9473" max="9473" width="11.42578125" style="66" customWidth="1"/>
    <col min="9474" max="9474" width="22.28515625" style="66" customWidth="1"/>
    <col min="9475" max="9475" width="6.140625" style="66" bestFit="1" customWidth="1"/>
    <col min="9476" max="9476" width="7.5703125" style="66" customWidth="1"/>
    <col min="9477" max="9477" width="6.140625" style="66" customWidth="1"/>
    <col min="9478" max="9478" width="4.85546875" style="66" customWidth="1"/>
    <col min="9479" max="9480" width="5.5703125" style="66" customWidth="1"/>
    <col min="9481" max="9481" width="5.140625" style="66" customWidth="1"/>
    <col min="9482" max="9482" width="7" style="66" customWidth="1"/>
    <col min="9483" max="9483" width="10.42578125" style="66" customWidth="1"/>
    <col min="9484" max="9484" width="7.7109375" style="66" customWidth="1"/>
    <col min="9485" max="9485" width="10.140625" style="66" customWidth="1"/>
    <col min="9486" max="9486" width="9.42578125" style="66" customWidth="1"/>
    <col min="9487" max="9487" width="10.7109375" style="66" customWidth="1"/>
    <col min="9488" max="9728" width="11.42578125" style="66"/>
    <col min="9729" max="9729" width="11.42578125" style="66" customWidth="1"/>
    <col min="9730" max="9730" width="22.28515625" style="66" customWidth="1"/>
    <col min="9731" max="9731" width="6.140625" style="66" bestFit="1" customWidth="1"/>
    <col min="9732" max="9732" width="7.5703125" style="66" customWidth="1"/>
    <col min="9733" max="9733" width="6.140625" style="66" customWidth="1"/>
    <col min="9734" max="9734" width="4.85546875" style="66" customWidth="1"/>
    <col min="9735" max="9736" width="5.5703125" style="66" customWidth="1"/>
    <col min="9737" max="9737" width="5.140625" style="66" customWidth="1"/>
    <col min="9738" max="9738" width="7" style="66" customWidth="1"/>
    <col min="9739" max="9739" width="10.42578125" style="66" customWidth="1"/>
    <col min="9740" max="9740" width="7.7109375" style="66" customWidth="1"/>
    <col min="9741" max="9741" width="10.140625" style="66" customWidth="1"/>
    <col min="9742" max="9742" width="9.42578125" style="66" customWidth="1"/>
    <col min="9743" max="9743" width="10.7109375" style="66" customWidth="1"/>
    <col min="9744" max="9984" width="11.42578125" style="66"/>
    <col min="9985" max="9985" width="11.42578125" style="66" customWidth="1"/>
    <col min="9986" max="9986" width="22.28515625" style="66" customWidth="1"/>
    <col min="9987" max="9987" width="6.140625" style="66" bestFit="1" customWidth="1"/>
    <col min="9988" max="9988" width="7.5703125" style="66" customWidth="1"/>
    <col min="9989" max="9989" width="6.140625" style="66" customWidth="1"/>
    <col min="9990" max="9990" width="4.85546875" style="66" customWidth="1"/>
    <col min="9991" max="9992" width="5.5703125" style="66" customWidth="1"/>
    <col min="9993" max="9993" width="5.140625" style="66" customWidth="1"/>
    <col min="9994" max="9994" width="7" style="66" customWidth="1"/>
    <col min="9995" max="9995" width="10.42578125" style="66" customWidth="1"/>
    <col min="9996" max="9996" width="7.7109375" style="66" customWidth="1"/>
    <col min="9997" max="9997" width="10.140625" style="66" customWidth="1"/>
    <col min="9998" max="9998" width="9.42578125" style="66" customWidth="1"/>
    <col min="9999" max="9999" width="10.7109375" style="66" customWidth="1"/>
    <col min="10000" max="10240" width="11.42578125" style="66"/>
    <col min="10241" max="10241" width="11.42578125" style="66" customWidth="1"/>
    <col min="10242" max="10242" width="22.28515625" style="66" customWidth="1"/>
    <col min="10243" max="10243" width="6.140625" style="66" bestFit="1" customWidth="1"/>
    <col min="10244" max="10244" width="7.5703125" style="66" customWidth="1"/>
    <col min="10245" max="10245" width="6.140625" style="66" customWidth="1"/>
    <col min="10246" max="10246" width="4.85546875" style="66" customWidth="1"/>
    <col min="10247" max="10248" width="5.5703125" style="66" customWidth="1"/>
    <col min="10249" max="10249" width="5.140625" style="66" customWidth="1"/>
    <col min="10250" max="10250" width="7" style="66" customWidth="1"/>
    <col min="10251" max="10251" width="10.42578125" style="66" customWidth="1"/>
    <col min="10252" max="10252" width="7.7109375" style="66" customWidth="1"/>
    <col min="10253" max="10253" width="10.140625" style="66" customWidth="1"/>
    <col min="10254" max="10254" width="9.42578125" style="66" customWidth="1"/>
    <col min="10255" max="10255" width="10.7109375" style="66" customWidth="1"/>
    <col min="10256" max="10496" width="11.42578125" style="66"/>
    <col min="10497" max="10497" width="11.42578125" style="66" customWidth="1"/>
    <col min="10498" max="10498" width="22.28515625" style="66" customWidth="1"/>
    <col min="10499" max="10499" width="6.140625" style="66" bestFit="1" customWidth="1"/>
    <col min="10500" max="10500" width="7.5703125" style="66" customWidth="1"/>
    <col min="10501" max="10501" width="6.140625" style="66" customWidth="1"/>
    <col min="10502" max="10502" width="4.85546875" style="66" customWidth="1"/>
    <col min="10503" max="10504" width="5.5703125" style="66" customWidth="1"/>
    <col min="10505" max="10505" width="5.140625" style="66" customWidth="1"/>
    <col min="10506" max="10506" width="7" style="66" customWidth="1"/>
    <col min="10507" max="10507" width="10.42578125" style="66" customWidth="1"/>
    <col min="10508" max="10508" width="7.7109375" style="66" customWidth="1"/>
    <col min="10509" max="10509" width="10.140625" style="66" customWidth="1"/>
    <col min="10510" max="10510" width="9.42578125" style="66" customWidth="1"/>
    <col min="10511" max="10511" width="10.7109375" style="66" customWidth="1"/>
    <col min="10512" max="10752" width="11.42578125" style="66"/>
    <col min="10753" max="10753" width="11.42578125" style="66" customWidth="1"/>
    <col min="10754" max="10754" width="22.28515625" style="66" customWidth="1"/>
    <col min="10755" max="10755" width="6.140625" style="66" bestFit="1" customWidth="1"/>
    <col min="10756" max="10756" width="7.5703125" style="66" customWidth="1"/>
    <col min="10757" max="10757" width="6.140625" style="66" customWidth="1"/>
    <col min="10758" max="10758" width="4.85546875" style="66" customWidth="1"/>
    <col min="10759" max="10760" width="5.5703125" style="66" customWidth="1"/>
    <col min="10761" max="10761" width="5.140625" style="66" customWidth="1"/>
    <col min="10762" max="10762" width="7" style="66" customWidth="1"/>
    <col min="10763" max="10763" width="10.42578125" style="66" customWidth="1"/>
    <col min="10764" max="10764" width="7.7109375" style="66" customWidth="1"/>
    <col min="10765" max="10765" width="10.140625" style="66" customWidth="1"/>
    <col min="10766" max="10766" width="9.42578125" style="66" customWidth="1"/>
    <col min="10767" max="10767" width="10.7109375" style="66" customWidth="1"/>
    <col min="10768" max="11008" width="11.42578125" style="66"/>
    <col min="11009" max="11009" width="11.42578125" style="66" customWidth="1"/>
    <col min="11010" max="11010" width="22.28515625" style="66" customWidth="1"/>
    <col min="11011" max="11011" width="6.140625" style="66" bestFit="1" customWidth="1"/>
    <col min="11012" max="11012" width="7.5703125" style="66" customWidth="1"/>
    <col min="11013" max="11013" width="6.140625" style="66" customWidth="1"/>
    <col min="11014" max="11014" width="4.85546875" style="66" customWidth="1"/>
    <col min="11015" max="11016" width="5.5703125" style="66" customWidth="1"/>
    <col min="11017" max="11017" width="5.140625" style="66" customWidth="1"/>
    <col min="11018" max="11018" width="7" style="66" customWidth="1"/>
    <col min="11019" max="11019" width="10.42578125" style="66" customWidth="1"/>
    <col min="11020" max="11020" width="7.7109375" style="66" customWidth="1"/>
    <col min="11021" max="11021" width="10.140625" style="66" customWidth="1"/>
    <col min="11022" max="11022" width="9.42578125" style="66" customWidth="1"/>
    <col min="11023" max="11023" width="10.7109375" style="66" customWidth="1"/>
    <col min="11024" max="11264" width="11.42578125" style="66"/>
    <col min="11265" max="11265" width="11.42578125" style="66" customWidth="1"/>
    <col min="11266" max="11266" width="22.28515625" style="66" customWidth="1"/>
    <col min="11267" max="11267" width="6.140625" style="66" bestFit="1" customWidth="1"/>
    <col min="11268" max="11268" width="7.5703125" style="66" customWidth="1"/>
    <col min="11269" max="11269" width="6.140625" style="66" customWidth="1"/>
    <col min="11270" max="11270" width="4.85546875" style="66" customWidth="1"/>
    <col min="11271" max="11272" width="5.5703125" style="66" customWidth="1"/>
    <col min="11273" max="11273" width="5.140625" style="66" customWidth="1"/>
    <col min="11274" max="11274" width="7" style="66" customWidth="1"/>
    <col min="11275" max="11275" width="10.42578125" style="66" customWidth="1"/>
    <col min="11276" max="11276" width="7.7109375" style="66" customWidth="1"/>
    <col min="11277" max="11277" width="10.140625" style="66" customWidth="1"/>
    <col min="11278" max="11278" width="9.42578125" style="66" customWidth="1"/>
    <col min="11279" max="11279" width="10.7109375" style="66" customWidth="1"/>
    <col min="11280" max="11520" width="11.42578125" style="66"/>
    <col min="11521" max="11521" width="11.42578125" style="66" customWidth="1"/>
    <col min="11522" max="11522" width="22.28515625" style="66" customWidth="1"/>
    <col min="11523" max="11523" width="6.140625" style="66" bestFit="1" customWidth="1"/>
    <col min="11524" max="11524" width="7.5703125" style="66" customWidth="1"/>
    <col min="11525" max="11525" width="6.140625" style="66" customWidth="1"/>
    <col min="11526" max="11526" width="4.85546875" style="66" customWidth="1"/>
    <col min="11527" max="11528" width="5.5703125" style="66" customWidth="1"/>
    <col min="11529" max="11529" width="5.140625" style="66" customWidth="1"/>
    <col min="11530" max="11530" width="7" style="66" customWidth="1"/>
    <col min="11531" max="11531" width="10.42578125" style="66" customWidth="1"/>
    <col min="11532" max="11532" width="7.7109375" style="66" customWidth="1"/>
    <col min="11533" max="11533" width="10.140625" style="66" customWidth="1"/>
    <col min="11534" max="11534" width="9.42578125" style="66" customWidth="1"/>
    <col min="11535" max="11535" width="10.7109375" style="66" customWidth="1"/>
    <col min="11536" max="11776" width="11.42578125" style="66"/>
    <col min="11777" max="11777" width="11.42578125" style="66" customWidth="1"/>
    <col min="11778" max="11778" width="22.28515625" style="66" customWidth="1"/>
    <col min="11779" max="11779" width="6.140625" style="66" bestFit="1" customWidth="1"/>
    <col min="11780" max="11780" width="7.5703125" style="66" customWidth="1"/>
    <col min="11781" max="11781" width="6.140625" style="66" customWidth="1"/>
    <col min="11782" max="11782" width="4.85546875" style="66" customWidth="1"/>
    <col min="11783" max="11784" width="5.5703125" style="66" customWidth="1"/>
    <col min="11785" max="11785" width="5.140625" style="66" customWidth="1"/>
    <col min="11786" max="11786" width="7" style="66" customWidth="1"/>
    <col min="11787" max="11787" width="10.42578125" style="66" customWidth="1"/>
    <col min="11788" max="11788" width="7.7109375" style="66" customWidth="1"/>
    <col min="11789" max="11789" width="10.140625" style="66" customWidth="1"/>
    <col min="11790" max="11790" width="9.42578125" style="66" customWidth="1"/>
    <col min="11791" max="11791" width="10.7109375" style="66" customWidth="1"/>
    <col min="11792" max="12032" width="11.42578125" style="66"/>
    <col min="12033" max="12033" width="11.42578125" style="66" customWidth="1"/>
    <col min="12034" max="12034" width="22.28515625" style="66" customWidth="1"/>
    <col min="12035" max="12035" width="6.140625" style="66" bestFit="1" customWidth="1"/>
    <col min="12036" max="12036" width="7.5703125" style="66" customWidth="1"/>
    <col min="12037" max="12037" width="6.140625" style="66" customWidth="1"/>
    <col min="12038" max="12038" width="4.85546875" style="66" customWidth="1"/>
    <col min="12039" max="12040" width="5.5703125" style="66" customWidth="1"/>
    <col min="12041" max="12041" width="5.140625" style="66" customWidth="1"/>
    <col min="12042" max="12042" width="7" style="66" customWidth="1"/>
    <col min="12043" max="12043" width="10.42578125" style="66" customWidth="1"/>
    <col min="12044" max="12044" width="7.7109375" style="66" customWidth="1"/>
    <col min="12045" max="12045" width="10.140625" style="66" customWidth="1"/>
    <col min="12046" max="12046" width="9.42578125" style="66" customWidth="1"/>
    <col min="12047" max="12047" width="10.7109375" style="66" customWidth="1"/>
    <col min="12048" max="12288" width="11.42578125" style="66"/>
    <col min="12289" max="12289" width="11.42578125" style="66" customWidth="1"/>
    <col min="12290" max="12290" width="22.28515625" style="66" customWidth="1"/>
    <col min="12291" max="12291" width="6.140625" style="66" bestFit="1" customWidth="1"/>
    <col min="12292" max="12292" width="7.5703125" style="66" customWidth="1"/>
    <col min="12293" max="12293" width="6.140625" style="66" customWidth="1"/>
    <col min="12294" max="12294" width="4.85546875" style="66" customWidth="1"/>
    <col min="12295" max="12296" width="5.5703125" style="66" customWidth="1"/>
    <col min="12297" max="12297" width="5.140625" style="66" customWidth="1"/>
    <col min="12298" max="12298" width="7" style="66" customWidth="1"/>
    <col min="12299" max="12299" width="10.42578125" style="66" customWidth="1"/>
    <col min="12300" max="12300" width="7.7109375" style="66" customWidth="1"/>
    <col min="12301" max="12301" width="10.140625" style="66" customWidth="1"/>
    <col min="12302" max="12302" width="9.42578125" style="66" customWidth="1"/>
    <col min="12303" max="12303" width="10.7109375" style="66" customWidth="1"/>
    <col min="12304" max="12544" width="11.42578125" style="66"/>
    <col min="12545" max="12545" width="11.42578125" style="66" customWidth="1"/>
    <col min="12546" max="12546" width="22.28515625" style="66" customWidth="1"/>
    <col min="12547" max="12547" width="6.140625" style="66" bestFit="1" customWidth="1"/>
    <col min="12548" max="12548" width="7.5703125" style="66" customWidth="1"/>
    <col min="12549" max="12549" width="6.140625" style="66" customWidth="1"/>
    <col min="12550" max="12550" width="4.85546875" style="66" customWidth="1"/>
    <col min="12551" max="12552" width="5.5703125" style="66" customWidth="1"/>
    <col min="12553" max="12553" width="5.140625" style="66" customWidth="1"/>
    <col min="12554" max="12554" width="7" style="66" customWidth="1"/>
    <col min="12555" max="12555" width="10.42578125" style="66" customWidth="1"/>
    <col min="12556" max="12556" width="7.7109375" style="66" customWidth="1"/>
    <col min="12557" max="12557" width="10.140625" style="66" customWidth="1"/>
    <col min="12558" max="12558" width="9.42578125" style="66" customWidth="1"/>
    <col min="12559" max="12559" width="10.7109375" style="66" customWidth="1"/>
    <col min="12560" max="12800" width="11.42578125" style="66"/>
    <col min="12801" max="12801" width="11.42578125" style="66" customWidth="1"/>
    <col min="12802" max="12802" width="22.28515625" style="66" customWidth="1"/>
    <col min="12803" max="12803" width="6.140625" style="66" bestFit="1" customWidth="1"/>
    <col min="12804" max="12804" width="7.5703125" style="66" customWidth="1"/>
    <col min="12805" max="12805" width="6.140625" style="66" customWidth="1"/>
    <col min="12806" max="12806" width="4.85546875" style="66" customWidth="1"/>
    <col min="12807" max="12808" width="5.5703125" style="66" customWidth="1"/>
    <col min="12809" max="12809" width="5.140625" style="66" customWidth="1"/>
    <col min="12810" max="12810" width="7" style="66" customWidth="1"/>
    <col min="12811" max="12811" width="10.42578125" style="66" customWidth="1"/>
    <col min="12812" max="12812" width="7.7109375" style="66" customWidth="1"/>
    <col min="12813" max="12813" width="10.140625" style="66" customWidth="1"/>
    <col min="12814" max="12814" width="9.42578125" style="66" customWidth="1"/>
    <col min="12815" max="12815" width="10.7109375" style="66" customWidth="1"/>
    <col min="12816" max="13056" width="11.42578125" style="66"/>
    <col min="13057" max="13057" width="11.42578125" style="66" customWidth="1"/>
    <col min="13058" max="13058" width="22.28515625" style="66" customWidth="1"/>
    <col min="13059" max="13059" width="6.140625" style="66" bestFit="1" customWidth="1"/>
    <col min="13060" max="13060" width="7.5703125" style="66" customWidth="1"/>
    <col min="13061" max="13061" width="6.140625" style="66" customWidth="1"/>
    <col min="13062" max="13062" width="4.85546875" style="66" customWidth="1"/>
    <col min="13063" max="13064" width="5.5703125" style="66" customWidth="1"/>
    <col min="13065" max="13065" width="5.140625" style="66" customWidth="1"/>
    <col min="13066" max="13066" width="7" style="66" customWidth="1"/>
    <col min="13067" max="13067" width="10.42578125" style="66" customWidth="1"/>
    <col min="13068" max="13068" width="7.7109375" style="66" customWidth="1"/>
    <col min="13069" max="13069" width="10.140625" style="66" customWidth="1"/>
    <col min="13070" max="13070" width="9.42578125" style="66" customWidth="1"/>
    <col min="13071" max="13071" width="10.7109375" style="66" customWidth="1"/>
    <col min="13072" max="13312" width="11.42578125" style="66"/>
    <col min="13313" max="13313" width="11.42578125" style="66" customWidth="1"/>
    <col min="13314" max="13314" width="22.28515625" style="66" customWidth="1"/>
    <col min="13315" max="13315" width="6.140625" style="66" bestFit="1" customWidth="1"/>
    <col min="13316" max="13316" width="7.5703125" style="66" customWidth="1"/>
    <col min="13317" max="13317" width="6.140625" style="66" customWidth="1"/>
    <col min="13318" max="13318" width="4.85546875" style="66" customWidth="1"/>
    <col min="13319" max="13320" width="5.5703125" style="66" customWidth="1"/>
    <col min="13321" max="13321" width="5.140625" style="66" customWidth="1"/>
    <col min="13322" max="13322" width="7" style="66" customWidth="1"/>
    <col min="13323" max="13323" width="10.42578125" style="66" customWidth="1"/>
    <col min="13324" max="13324" width="7.7109375" style="66" customWidth="1"/>
    <col min="13325" max="13325" width="10.140625" style="66" customWidth="1"/>
    <col min="13326" max="13326" width="9.42578125" style="66" customWidth="1"/>
    <col min="13327" max="13327" width="10.7109375" style="66" customWidth="1"/>
    <col min="13328" max="13568" width="11.42578125" style="66"/>
    <col min="13569" max="13569" width="11.42578125" style="66" customWidth="1"/>
    <col min="13570" max="13570" width="22.28515625" style="66" customWidth="1"/>
    <col min="13571" max="13571" width="6.140625" style="66" bestFit="1" customWidth="1"/>
    <col min="13572" max="13572" width="7.5703125" style="66" customWidth="1"/>
    <col min="13573" max="13573" width="6.140625" style="66" customWidth="1"/>
    <col min="13574" max="13574" width="4.85546875" style="66" customWidth="1"/>
    <col min="13575" max="13576" width="5.5703125" style="66" customWidth="1"/>
    <col min="13577" max="13577" width="5.140625" style="66" customWidth="1"/>
    <col min="13578" max="13578" width="7" style="66" customWidth="1"/>
    <col min="13579" max="13579" width="10.42578125" style="66" customWidth="1"/>
    <col min="13580" max="13580" width="7.7109375" style="66" customWidth="1"/>
    <col min="13581" max="13581" width="10.140625" style="66" customWidth="1"/>
    <col min="13582" max="13582" width="9.42578125" style="66" customWidth="1"/>
    <col min="13583" max="13583" width="10.7109375" style="66" customWidth="1"/>
    <col min="13584" max="13824" width="11.42578125" style="66"/>
    <col min="13825" max="13825" width="11.42578125" style="66" customWidth="1"/>
    <col min="13826" max="13826" width="22.28515625" style="66" customWidth="1"/>
    <col min="13827" max="13827" width="6.140625" style="66" bestFit="1" customWidth="1"/>
    <col min="13828" max="13828" width="7.5703125" style="66" customWidth="1"/>
    <col min="13829" max="13829" width="6.140625" style="66" customWidth="1"/>
    <col min="13830" max="13830" width="4.85546875" style="66" customWidth="1"/>
    <col min="13831" max="13832" width="5.5703125" style="66" customWidth="1"/>
    <col min="13833" max="13833" width="5.140625" style="66" customWidth="1"/>
    <col min="13834" max="13834" width="7" style="66" customWidth="1"/>
    <col min="13835" max="13835" width="10.42578125" style="66" customWidth="1"/>
    <col min="13836" max="13836" width="7.7109375" style="66" customWidth="1"/>
    <col min="13837" max="13837" width="10.140625" style="66" customWidth="1"/>
    <col min="13838" max="13838" width="9.42578125" style="66" customWidth="1"/>
    <col min="13839" max="13839" width="10.7109375" style="66" customWidth="1"/>
    <col min="13840" max="14080" width="11.42578125" style="66"/>
    <col min="14081" max="14081" width="11.42578125" style="66" customWidth="1"/>
    <col min="14082" max="14082" width="22.28515625" style="66" customWidth="1"/>
    <col min="14083" max="14083" width="6.140625" style="66" bestFit="1" customWidth="1"/>
    <col min="14084" max="14084" width="7.5703125" style="66" customWidth="1"/>
    <col min="14085" max="14085" width="6.140625" style="66" customWidth="1"/>
    <col min="14086" max="14086" width="4.85546875" style="66" customWidth="1"/>
    <col min="14087" max="14088" width="5.5703125" style="66" customWidth="1"/>
    <col min="14089" max="14089" width="5.140625" style="66" customWidth="1"/>
    <col min="14090" max="14090" width="7" style="66" customWidth="1"/>
    <col min="14091" max="14091" width="10.42578125" style="66" customWidth="1"/>
    <col min="14092" max="14092" width="7.7109375" style="66" customWidth="1"/>
    <col min="14093" max="14093" width="10.140625" style="66" customWidth="1"/>
    <col min="14094" max="14094" width="9.42578125" style="66" customWidth="1"/>
    <col min="14095" max="14095" width="10.7109375" style="66" customWidth="1"/>
    <col min="14096" max="14336" width="11.42578125" style="66"/>
    <col min="14337" max="14337" width="11.42578125" style="66" customWidth="1"/>
    <col min="14338" max="14338" width="22.28515625" style="66" customWidth="1"/>
    <col min="14339" max="14339" width="6.140625" style="66" bestFit="1" customWidth="1"/>
    <col min="14340" max="14340" width="7.5703125" style="66" customWidth="1"/>
    <col min="14341" max="14341" width="6.140625" style="66" customWidth="1"/>
    <col min="14342" max="14342" width="4.85546875" style="66" customWidth="1"/>
    <col min="14343" max="14344" width="5.5703125" style="66" customWidth="1"/>
    <col min="14345" max="14345" width="5.140625" style="66" customWidth="1"/>
    <col min="14346" max="14346" width="7" style="66" customWidth="1"/>
    <col min="14347" max="14347" width="10.42578125" style="66" customWidth="1"/>
    <col min="14348" max="14348" width="7.7109375" style="66" customWidth="1"/>
    <col min="14349" max="14349" width="10.140625" style="66" customWidth="1"/>
    <col min="14350" max="14350" width="9.42578125" style="66" customWidth="1"/>
    <col min="14351" max="14351" width="10.7109375" style="66" customWidth="1"/>
    <col min="14352" max="14592" width="11.42578125" style="66"/>
    <col min="14593" max="14593" width="11.42578125" style="66" customWidth="1"/>
    <col min="14594" max="14594" width="22.28515625" style="66" customWidth="1"/>
    <col min="14595" max="14595" width="6.140625" style="66" bestFit="1" customWidth="1"/>
    <col min="14596" max="14596" width="7.5703125" style="66" customWidth="1"/>
    <col min="14597" max="14597" width="6.140625" style="66" customWidth="1"/>
    <col min="14598" max="14598" width="4.85546875" style="66" customWidth="1"/>
    <col min="14599" max="14600" width="5.5703125" style="66" customWidth="1"/>
    <col min="14601" max="14601" width="5.140625" style="66" customWidth="1"/>
    <col min="14602" max="14602" width="7" style="66" customWidth="1"/>
    <col min="14603" max="14603" width="10.42578125" style="66" customWidth="1"/>
    <col min="14604" max="14604" width="7.7109375" style="66" customWidth="1"/>
    <col min="14605" max="14605" width="10.140625" style="66" customWidth="1"/>
    <col min="14606" max="14606" width="9.42578125" style="66" customWidth="1"/>
    <col min="14607" max="14607" width="10.7109375" style="66" customWidth="1"/>
    <col min="14608" max="14848" width="11.42578125" style="66"/>
    <col min="14849" max="14849" width="11.42578125" style="66" customWidth="1"/>
    <col min="14850" max="14850" width="22.28515625" style="66" customWidth="1"/>
    <col min="14851" max="14851" width="6.140625" style="66" bestFit="1" customWidth="1"/>
    <col min="14852" max="14852" width="7.5703125" style="66" customWidth="1"/>
    <col min="14853" max="14853" width="6.140625" style="66" customWidth="1"/>
    <col min="14854" max="14854" width="4.85546875" style="66" customWidth="1"/>
    <col min="14855" max="14856" width="5.5703125" style="66" customWidth="1"/>
    <col min="14857" max="14857" width="5.140625" style="66" customWidth="1"/>
    <col min="14858" max="14858" width="7" style="66" customWidth="1"/>
    <col min="14859" max="14859" width="10.42578125" style="66" customWidth="1"/>
    <col min="14860" max="14860" width="7.7109375" style="66" customWidth="1"/>
    <col min="14861" max="14861" width="10.140625" style="66" customWidth="1"/>
    <col min="14862" max="14862" width="9.42578125" style="66" customWidth="1"/>
    <col min="14863" max="14863" width="10.7109375" style="66" customWidth="1"/>
    <col min="14864" max="15104" width="11.42578125" style="66"/>
    <col min="15105" max="15105" width="11.42578125" style="66" customWidth="1"/>
    <col min="15106" max="15106" width="22.28515625" style="66" customWidth="1"/>
    <col min="15107" max="15107" width="6.140625" style="66" bestFit="1" customWidth="1"/>
    <col min="15108" max="15108" width="7.5703125" style="66" customWidth="1"/>
    <col min="15109" max="15109" width="6.140625" style="66" customWidth="1"/>
    <col min="15110" max="15110" width="4.85546875" style="66" customWidth="1"/>
    <col min="15111" max="15112" width="5.5703125" style="66" customWidth="1"/>
    <col min="15113" max="15113" width="5.140625" style="66" customWidth="1"/>
    <col min="15114" max="15114" width="7" style="66" customWidth="1"/>
    <col min="15115" max="15115" width="10.42578125" style="66" customWidth="1"/>
    <col min="15116" max="15116" width="7.7109375" style="66" customWidth="1"/>
    <col min="15117" max="15117" width="10.140625" style="66" customWidth="1"/>
    <col min="15118" max="15118" width="9.42578125" style="66" customWidth="1"/>
    <col min="15119" max="15119" width="10.7109375" style="66" customWidth="1"/>
    <col min="15120" max="15360" width="11.42578125" style="66"/>
    <col min="15361" max="15361" width="11.42578125" style="66" customWidth="1"/>
    <col min="15362" max="15362" width="22.28515625" style="66" customWidth="1"/>
    <col min="15363" max="15363" width="6.140625" style="66" bestFit="1" customWidth="1"/>
    <col min="15364" max="15364" width="7.5703125" style="66" customWidth="1"/>
    <col min="15365" max="15365" width="6.140625" style="66" customWidth="1"/>
    <col min="15366" max="15366" width="4.85546875" style="66" customWidth="1"/>
    <col min="15367" max="15368" width="5.5703125" style="66" customWidth="1"/>
    <col min="15369" max="15369" width="5.140625" style="66" customWidth="1"/>
    <col min="15370" max="15370" width="7" style="66" customWidth="1"/>
    <col min="15371" max="15371" width="10.42578125" style="66" customWidth="1"/>
    <col min="15372" max="15372" width="7.7109375" style="66" customWidth="1"/>
    <col min="15373" max="15373" width="10.140625" style="66" customWidth="1"/>
    <col min="15374" max="15374" width="9.42578125" style="66" customWidth="1"/>
    <col min="15375" max="15375" width="10.7109375" style="66" customWidth="1"/>
    <col min="15376" max="15616" width="11.42578125" style="66"/>
    <col min="15617" max="15617" width="11.42578125" style="66" customWidth="1"/>
    <col min="15618" max="15618" width="22.28515625" style="66" customWidth="1"/>
    <col min="15619" max="15619" width="6.140625" style="66" bestFit="1" customWidth="1"/>
    <col min="15620" max="15620" width="7.5703125" style="66" customWidth="1"/>
    <col min="15621" max="15621" width="6.140625" style="66" customWidth="1"/>
    <col min="15622" max="15622" width="4.85546875" style="66" customWidth="1"/>
    <col min="15623" max="15624" width="5.5703125" style="66" customWidth="1"/>
    <col min="15625" max="15625" width="5.140625" style="66" customWidth="1"/>
    <col min="15626" max="15626" width="7" style="66" customWidth="1"/>
    <col min="15627" max="15627" width="10.42578125" style="66" customWidth="1"/>
    <col min="15628" max="15628" width="7.7109375" style="66" customWidth="1"/>
    <col min="15629" max="15629" width="10.140625" style="66" customWidth="1"/>
    <col min="15630" max="15630" width="9.42578125" style="66" customWidth="1"/>
    <col min="15631" max="15631" width="10.7109375" style="66" customWidth="1"/>
    <col min="15632" max="15872" width="11.42578125" style="66"/>
    <col min="15873" max="15873" width="11.42578125" style="66" customWidth="1"/>
    <col min="15874" max="15874" width="22.28515625" style="66" customWidth="1"/>
    <col min="15875" max="15875" width="6.140625" style="66" bestFit="1" customWidth="1"/>
    <col min="15876" max="15876" width="7.5703125" style="66" customWidth="1"/>
    <col min="15877" max="15877" width="6.140625" style="66" customWidth="1"/>
    <col min="15878" max="15878" width="4.85546875" style="66" customWidth="1"/>
    <col min="15879" max="15880" width="5.5703125" style="66" customWidth="1"/>
    <col min="15881" max="15881" width="5.140625" style="66" customWidth="1"/>
    <col min="15882" max="15882" width="7" style="66" customWidth="1"/>
    <col min="15883" max="15883" width="10.42578125" style="66" customWidth="1"/>
    <col min="15884" max="15884" width="7.7109375" style="66" customWidth="1"/>
    <col min="15885" max="15885" width="10.140625" style="66" customWidth="1"/>
    <col min="15886" max="15886" width="9.42578125" style="66" customWidth="1"/>
    <col min="15887" max="15887" width="10.7109375" style="66" customWidth="1"/>
    <col min="15888" max="16128" width="11.42578125" style="66"/>
    <col min="16129" max="16129" width="11.42578125" style="66" customWidth="1"/>
    <col min="16130" max="16130" width="22.28515625" style="66" customWidth="1"/>
    <col min="16131" max="16131" width="6.140625" style="66" bestFit="1" customWidth="1"/>
    <col min="16132" max="16132" width="7.5703125" style="66" customWidth="1"/>
    <col min="16133" max="16133" width="6.140625" style="66" customWidth="1"/>
    <col min="16134" max="16134" width="4.85546875" style="66" customWidth="1"/>
    <col min="16135" max="16136" width="5.5703125" style="66" customWidth="1"/>
    <col min="16137" max="16137" width="5.140625" style="66" customWidth="1"/>
    <col min="16138" max="16138" width="7" style="66" customWidth="1"/>
    <col min="16139" max="16139" width="10.42578125" style="66" customWidth="1"/>
    <col min="16140" max="16140" width="7.7109375" style="66" customWidth="1"/>
    <col min="16141" max="16141" width="10.140625" style="66" customWidth="1"/>
    <col min="16142" max="16142" width="9.42578125" style="66" customWidth="1"/>
    <col min="16143" max="16143" width="10.7109375" style="66" customWidth="1"/>
    <col min="16144" max="16384" width="11.42578125" style="66"/>
  </cols>
  <sheetData>
    <row r="2" spans="2:18" ht="25.5" customHeight="1" x14ac:dyDescent="0.2">
      <c r="B2" s="156" t="s">
        <v>119</v>
      </c>
      <c r="C2" s="156"/>
      <c r="D2" s="156"/>
      <c r="E2" s="156"/>
      <c r="F2" s="156"/>
      <c r="G2" s="156"/>
      <c r="H2" s="156"/>
      <c r="I2" s="156"/>
      <c r="J2" s="156"/>
      <c r="K2" s="156"/>
      <c r="L2" s="156"/>
      <c r="M2" s="156"/>
      <c r="N2" s="156"/>
      <c r="O2" s="156"/>
    </row>
    <row r="3" spans="2:18" ht="13.5" thickBot="1" x14ac:dyDescent="0.25">
      <c r="B3" s="3"/>
      <c r="C3" s="3"/>
      <c r="D3" s="3"/>
      <c r="E3" s="3"/>
      <c r="F3" s="3"/>
      <c r="G3" s="3"/>
      <c r="H3" s="3"/>
      <c r="I3" s="3"/>
      <c r="J3" s="3"/>
      <c r="K3" s="3"/>
      <c r="L3" s="3"/>
      <c r="M3" s="3"/>
      <c r="N3" s="3"/>
      <c r="O3" s="3"/>
    </row>
    <row r="4" spans="2:18" ht="13.5" thickBot="1" x14ac:dyDescent="0.25">
      <c r="B4" s="67" t="s">
        <v>51</v>
      </c>
      <c r="C4" s="68" t="s">
        <v>52</v>
      </c>
      <c r="D4" s="68" t="s">
        <v>53</v>
      </c>
      <c r="E4" s="68" t="s">
        <v>54</v>
      </c>
      <c r="F4" s="68" t="s">
        <v>55</v>
      </c>
      <c r="G4" s="68" t="s">
        <v>56</v>
      </c>
      <c r="H4" s="68" t="s">
        <v>57</v>
      </c>
      <c r="I4" s="68" t="s">
        <v>58</v>
      </c>
      <c r="J4" s="68" t="s">
        <v>59</v>
      </c>
      <c r="K4" s="68" t="s">
        <v>60</v>
      </c>
      <c r="L4" s="68" t="s">
        <v>61</v>
      </c>
      <c r="M4" s="68" t="s">
        <v>62</v>
      </c>
      <c r="N4" s="68" t="s">
        <v>63</v>
      </c>
      <c r="O4" s="69" t="s">
        <v>64</v>
      </c>
      <c r="P4" s="70"/>
      <c r="Q4" s="71"/>
      <c r="R4" s="71"/>
    </row>
    <row r="5" spans="2:18" x14ac:dyDescent="0.2">
      <c r="B5" s="72" t="s">
        <v>65</v>
      </c>
      <c r="C5" s="73">
        <v>320</v>
      </c>
      <c r="D5" s="73">
        <v>350</v>
      </c>
      <c r="E5" s="73">
        <v>342</v>
      </c>
      <c r="F5" s="73">
        <v>325</v>
      </c>
      <c r="G5" s="73">
        <v>298</v>
      </c>
      <c r="H5" s="73">
        <v>303</v>
      </c>
      <c r="I5" s="73">
        <v>328</v>
      </c>
      <c r="J5" s="73">
        <v>268</v>
      </c>
      <c r="K5" s="73">
        <v>285</v>
      </c>
      <c r="L5" s="73">
        <v>296</v>
      </c>
      <c r="M5" s="73">
        <v>262</v>
      </c>
      <c r="N5" s="73">
        <v>280</v>
      </c>
      <c r="O5" s="74">
        <f>SUM(C5:N5)</f>
        <v>3657</v>
      </c>
    </row>
    <row r="6" spans="2:18" x14ac:dyDescent="0.2">
      <c r="B6" s="72" t="s">
        <v>66</v>
      </c>
      <c r="C6" s="73">
        <v>48</v>
      </c>
      <c r="D6" s="73">
        <v>43</v>
      </c>
      <c r="E6" s="73">
        <v>63</v>
      </c>
      <c r="F6" s="73">
        <v>32</v>
      </c>
      <c r="G6" s="73">
        <v>5</v>
      </c>
      <c r="H6" s="73">
        <v>21</v>
      </c>
      <c r="I6" s="73">
        <v>25</v>
      </c>
      <c r="J6" s="73">
        <v>32</v>
      </c>
      <c r="K6" s="73">
        <v>24</v>
      </c>
      <c r="L6" s="73">
        <v>42</v>
      </c>
      <c r="M6" s="73">
        <v>57</v>
      </c>
      <c r="N6" s="73">
        <v>57</v>
      </c>
      <c r="O6" s="74">
        <f t="shared" ref="O6:O12" si="0">SUM(C6:N6)</f>
        <v>449</v>
      </c>
    </row>
    <row r="7" spans="2:18" x14ac:dyDescent="0.2">
      <c r="B7" s="72" t="s">
        <v>67</v>
      </c>
      <c r="C7" s="73">
        <v>7</v>
      </c>
      <c r="D7" s="73">
        <v>1</v>
      </c>
      <c r="E7" s="73">
        <v>5</v>
      </c>
      <c r="F7" s="73">
        <v>4</v>
      </c>
      <c r="G7" s="73">
        <v>0</v>
      </c>
      <c r="H7" s="73">
        <v>3</v>
      </c>
      <c r="I7" s="73">
        <v>3</v>
      </c>
      <c r="J7" s="73">
        <v>3</v>
      </c>
      <c r="K7" s="73">
        <v>1</v>
      </c>
      <c r="L7" s="73">
        <v>2</v>
      </c>
      <c r="M7" s="73">
        <v>1</v>
      </c>
      <c r="N7" s="73">
        <v>4</v>
      </c>
      <c r="O7" s="74">
        <f t="shared" si="0"/>
        <v>34</v>
      </c>
    </row>
    <row r="8" spans="2:18" x14ac:dyDescent="0.2">
      <c r="B8" s="72" t="s">
        <v>68</v>
      </c>
      <c r="C8" s="73">
        <v>183</v>
      </c>
      <c r="D8" s="73">
        <v>244</v>
      </c>
      <c r="E8" s="73">
        <v>274</v>
      </c>
      <c r="F8" s="73">
        <v>288</v>
      </c>
      <c r="G8" s="73">
        <v>295</v>
      </c>
      <c r="H8" s="73">
        <v>311</v>
      </c>
      <c r="I8" s="73">
        <v>314</v>
      </c>
      <c r="J8" s="73">
        <v>272</v>
      </c>
      <c r="K8" s="73">
        <v>246</v>
      </c>
      <c r="L8" s="73">
        <v>238</v>
      </c>
      <c r="M8" s="73">
        <v>199</v>
      </c>
      <c r="N8" s="73">
        <v>164</v>
      </c>
      <c r="O8" s="74">
        <f t="shared" si="0"/>
        <v>3028</v>
      </c>
    </row>
    <row r="9" spans="2:18" x14ac:dyDescent="0.2">
      <c r="B9" s="72" t="s">
        <v>69</v>
      </c>
      <c r="C9" s="73">
        <v>5</v>
      </c>
      <c r="D9" s="73">
        <v>6</v>
      </c>
      <c r="E9" s="73">
        <v>5</v>
      </c>
      <c r="F9" s="73">
        <v>7</v>
      </c>
      <c r="G9" s="73">
        <v>6</v>
      </c>
      <c r="H9" s="73">
        <v>7</v>
      </c>
      <c r="I9" s="73">
        <v>6</v>
      </c>
      <c r="J9" s="73">
        <v>5</v>
      </c>
      <c r="K9" s="73">
        <v>3</v>
      </c>
      <c r="L9" s="73">
        <v>6</v>
      </c>
      <c r="M9" s="73">
        <v>5</v>
      </c>
      <c r="N9" s="73">
        <v>5</v>
      </c>
      <c r="O9" s="74">
        <f t="shared" si="0"/>
        <v>66</v>
      </c>
    </row>
    <row r="10" spans="2:18" x14ac:dyDescent="0.2">
      <c r="B10" s="72" t="s">
        <v>70</v>
      </c>
      <c r="C10" s="73">
        <v>14</v>
      </c>
      <c r="D10" s="73">
        <v>12</v>
      </c>
      <c r="E10" s="73">
        <v>15</v>
      </c>
      <c r="F10" s="73">
        <v>12</v>
      </c>
      <c r="G10" s="73">
        <v>10</v>
      </c>
      <c r="H10" s="73">
        <v>12</v>
      </c>
      <c r="I10" s="73">
        <v>17</v>
      </c>
      <c r="J10" s="73">
        <v>14</v>
      </c>
      <c r="K10" s="73">
        <v>8</v>
      </c>
      <c r="L10" s="73">
        <v>14</v>
      </c>
      <c r="M10" s="73">
        <v>13</v>
      </c>
      <c r="N10" s="73">
        <v>11</v>
      </c>
      <c r="O10" s="74">
        <f t="shared" si="0"/>
        <v>152</v>
      </c>
    </row>
    <row r="11" spans="2:18" x14ac:dyDescent="0.2">
      <c r="B11" s="72" t="s">
        <v>71</v>
      </c>
      <c r="C11" s="73">
        <v>0</v>
      </c>
      <c r="D11" s="73">
        <v>0</v>
      </c>
      <c r="E11" s="73">
        <v>0</v>
      </c>
      <c r="F11" s="73">
        <v>0</v>
      </c>
      <c r="G11" s="73">
        <v>0</v>
      </c>
      <c r="H11" s="73">
        <v>0</v>
      </c>
      <c r="I11" s="73">
        <v>0</v>
      </c>
      <c r="J11" s="73">
        <v>0</v>
      </c>
      <c r="K11" s="73">
        <v>0</v>
      </c>
      <c r="L11" s="73">
        <v>0</v>
      </c>
      <c r="M11" s="73">
        <v>0</v>
      </c>
      <c r="N11" s="73">
        <v>0</v>
      </c>
      <c r="O11" s="74">
        <f t="shared" si="0"/>
        <v>0</v>
      </c>
      <c r="P11" s="75"/>
    </row>
    <row r="12" spans="2:18" ht="13.5" thickBot="1" x14ac:dyDescent="0.25">
      <c r="B12" s="76" t="s">
        <v>64</v>
      </c>
      <c r="C12" s="77">
        <f t="shared" ref="C12:N12" si="1">SUM(C5:C11)</f>
        <v>577</v>
      </c>
      <c r="D12" s="77">
        <f t="shared" si="1"/>
        <v>656</v>
      </c>
      <c r="E12" s="77">
        <f t="shared" si="1"/>
        <v>704</v>
      </c>
      <c r="F12" s="77">
        <f t="shared" si="1"/>
        <v>668</v>
      </c>
      <c r="G12" s="77">
        <f t="shared" si="1"/>
        <v>614</v>
      </c>
      <c r="H12" s="77">
        <f t="shared" si="1"/>
        <v>657</v>
      </c>
      <c r="I12" s="77">
        <f t="shared" si="1"/>
        <v>693</v>
      </c>
      <c r="J12" s="77">
        <f t="shared" si="1"/>
        <v>594</v>
      </c>
      <c r="K12" s="77">
        <f t="shared" si="1"/>
        <v>567</v>
      </c>
      <c r="L12" s="77">
        <f t="shared" si="1"/>
        <v>598</v>
      </c>
      <c r="M12" s="77">
        <f t="shared" si="1"/>
        <v>537</v>
      </c>
      <c r="N12" s="77">
        <f t="shared" si="1"/>
        <v>521</v>
      </c>
      <c r="O12" s="74">
        <f t="shared" si="0"/>
        <v>7386</v>
      </c>
    </row>
    <row r="13" spans="2:18" x14ac:dyDescent="0.2">
      <c r="B13" s="3"/>
      <c r="C13" s="3"/>
      <c r="D13" s="3"/>
      <c r="E13" s="3"/>
      <c r="F13" s="3"/>
      <c r="G13" s="3"/>
      <c r="H13" s="3"/>
      <c r="I13" s="3"/>
      <c r="J13" s="3"/>
      <c r="K13" s="3"/>
      <c r="L13" s="3"/>
      <c r="M13" s="3"/>
      <c r="N13" s="3"/>
      <c r="O13" s="3"/>
    </row>
    <row r="14" spans="2:18" ht="24" customHeight="1" x14ac:dyDescent="0.2">
      <c r="B14" s="156" t="s">
        <v>120</v>
      </c>
      <c r="C14" s="156"/>
      <c r="D14" s="156"/>
      <c r="E14" s="156"/>
      <c r="F14" s="156"/>
      <c r="G14" s="156"/>
      <c r="H14" s="156"/>
      <c r="I14" s="156"/>
      <c r="J14" s="156"/>
      <c r="K14" s="156"/>
      <c r="L14" s="156"/>
      <c r="M14" s="156"/>
      <c r="N14" s="156"/>
      <c r="O14" s="156"/>
    </row>
    <row r="15" spans="2:18" ht="13.5" thickBot="1" x14ac:dyDescent="0.25">
      <c r="B15" s="3"/>
      <c r="C15" s="3"/>
      <c r="D15" s="3"/>
      <c r="E15" s="3"/>
      <c r="F15" s="3"/>
      <c r="G15" s="3"/>
      <c r="H15" s="3"/>
      <c r="I15" s="3"/>
      <c r="J15" s="3"/>
      <c r="K15" s="3"/>
      <c r="L15" s="3"/>
      <c r="M15" s="3"/>
      <c r="N15" s="3"/>
      <c r="O15" s="3"/>
    </row>
    <row r="16" spans="2:18" ht="13.5" thickBot="1" x14ac:dyDescent="0.25">
      <c r="B16" s="67" t="s">
        <v>51</v>
      </c>
      <c r="C16" s="68" t="s">
        <v>52</v>
      </c>
      <c r="D16" s="68" t="s">
        <v>53</v>
      </c>
      <c r="E16" s="68" t="s">
        <v>54</v>
      </c>
      <c r="F16" s="68" t="s">
        <v>55</v>
      </c>
      <c r="G16" s="68" t="s">
        <v>56</v>
      </c>
      <c r="H16" s="68" t="s">
        <v>57</v>
      </c>
      <c r="I16" s="68" t="s">
        <v>58</v>
      </c>
      <c r="J16" s="68" t="s">
        <v>59</v>
      </c>
      <c r="K16" s="68" t="s">
        <v>60</v>
      </c>
      <c r="L16" s="68" t="s">
        <v>61</v>
      </c>
      <c r="M16" s="68" t="s">
        <v>62</v>
      </c>
      <c r="N16" s="68" t="s">
        <v>63</v>
      </c>
      <c r="O16" s="69" t="s">
        <v>64</v>
      </c>
    </row>
    <row r="17" spans="2:17" x14ac:dyDescent="0.2">
      <c r="B17" s="72" t="s">
        <v>65</v>
      </c>
      <c r="C17" s="78">
        <v>12</v>
      </c>
      <c r="D17" s="78">
        <v>28</v>
      </c>
      <c r="E17" s="79">
        <v>53</v>
      </c>
      <c r="F17" s="79">
        <v>80</v>
      </c>
      <c r="G17" s="79">
        <v>48</v>
      </c>
      <c r="H17" s="79">
        <v>39</v>
      </c>
      <c r="I17" s="79">
        <v>49</v>
      </c>
      <c r="J17" s="79">
        <v>41</v>
      </c>
      <c r="K17" s="79">
        <v>34</v>
      </c>
      <c r="L17" s="79">
        <v>32</v>
      </c>
      <c r="M17" s="79">
        <v>29</v>
      </c>
      <c r="N17" s="79">
        <v>20</v>
      </c>
      <c r="O17" s="74">
        <f>SUM(C17:N17)</f>
        <v>465</v>
      </c>
    </row>
    <row r="18" spans="2:17" x14ac:dyDescent="0.2">
      <c r="B18" s="72" t="s">
        <v>66</v>
      </c>
      <c r="C18" s="80">
        <v>25</v>
      </c>
      <c r="D18" s="78">
        <v>31</v>
      </c>
      <c r="E18" s="81">
        <v>36</v>
      </c>
      <c r="F18" s="81">
        <v>62</v>
      </c>
      <c r="G18" s="81">
        <v>73</v>
      </c>
      <c r="H18" s="81">
        <v>74</v>
      </c>
      <c r="I18" s="81">
        <v>45</v>
      </c>
      <c r="J18" s="81">
        <v>61</v>
      </c>
      <c r="K18" s="81">
        <v>64</v>
      </c>
      <c r="L18" s="81">
        <v>61</v>
      </c>
      <c r="M18" s="81">
        <v>81</v>
      </c>
      <c r="N18" s="81">
        <v>65</v>
      </c>
      <c r="O18" s="74">
        <f t="shared" ref="O18:O28" si="2">SUM(C18:N18)</f>
        <v>678</v>
      </c>
    </row>
    <row r="19" spans="2:17" x14ac:dyDescent="0.2">
      <c r="B19" s="72" t="s">
        <v>129</v>
      </c>
      <c r="C19" s="78">
        <v>0</v>
      </c>
      <c r="D19" s="78">
        <v>0</v>
      </c>
      <c r="E19" s="79">
        <v>3</v>
      </c>
      <c r="F19" s="79">
        <v>1</v>
      </c>
      <c r="G19" s="79">
        <v>10</v>
      </c>
      <c r="H19" s="79">
        <v>0</v>
      </c>
      <c r="I19" s="79">
        <v>1</v>
      </c>
      <c r="J19" s="79">
        <v>0</v>
      </c>
      <c r="K19" s="79">
        <v>1</v>
      </c>
      <c r="L19" s="79">
        <v>1</v>
      </c>
      <c r="M19" s="79">
        <v>0</v>
      </c>
      <c r="N19" s="79">
        <v>1</v>
      </c>
      <c r="O19" s="74">
        <f t="shared" si="2"/>
        <v>18</v>
      </c>
    </row>
    <row r="20" spans="2:17" x14ac:dyDescent="0.2">
      <c r="B20" s="72" t="s">
        <v>68</v>
      </c>
      <c r="C20" s="78">
        <v>55</v>
      </c>
      <c r="D20" s="78">
        <v>71</v>
      </c>
      <c r="E20" s="79">
        <v>98</v>
      </c>
      <c r="F20" s="79">
        <v>152</v>
      </c>
      <c r="G20" s="79">
        <v>304</v>
      </c>
      <c r="H20" s="79">
        <v>297</v>
      </c>
      <c r="I20" s="79">
        <v>231</v>
      </c>
      <c r="J20" s="79">
        <v>227</v>
      </c>
      <c r="K20" s="79">
        <v>143</v>
      </c>
      <c r="L20" s="79">
        <v>77</v>
      </c>
      <c r="M20" s="79">
        <v>55</v>
      </c>
      <c r="N20" s="79">
        <v>59</v>
      </c>
      <c r="O20" s="74">
        <f t="shared" si="2"/>
        <v>1769</v>
      </c>
      <c r="Q20" s="75"/>
    </row>
    <row r="21" spans="2:17" x14ac:dyDescent="0.2">
      <c r="B21" s="72" t="s">
        <v>72</v>
      </c>
      <c r="C21" s="78">
        <v>2</v>
      </c>
      <c r="D21" s="78">
        <v>4</v>
      </c>
      <c r="E21" s="79">
        <v>3</v>
      </c>
      <c r="F21" s="79">
        <v>2</v>
      </c>
      <c r="G21" s="79">
        <v>2</v>
      </c>
      <c r="H21" s="79">
        <v>1</v>
      </c>
      <c r="I21" s="79">
        <v>2</v>
      </c>
      <c r="J21" s="79">
        <v>3</v>
      </c>
      <c r="K21" s="79">
        <v>1</v>
      </c>
      <c r="L21" s="79">
        <v>0</v>
      </c>
      <c r="M21" s="79">
        <v>3</v>
      </c>
      <c r="N21" s="79">
        <v>0</v>
      </c>
      <c r="O21" s="74">
        <f t="shared" si="2"/>
        <v>23</v>
      </c>
      <c r="Q21" s="75"/>
    </row>
    <row r="22" spans="2:17" x14ac:dyDescent="0.2">
      <c r="B22" s="72" t="s">
        <v>69</v>
      </c>
      <c r="C22" s="78">
        <v>2</v>
      </c>
      <c r="D22" s="78">
        <v>1</v>
      </c>
      <c r="E22" s="79">
        <v>1</v>
      </c>
      <c r="F22" s="79">
        <v>3</v>
      </c>
      <c r="G22" s="79">
        <v>0</v>
      </c>
      <c r="H22" s="79">
        <v>2</v>
      </c>
      <c r="I22" s="79">
        <v>1</v>
      </c>
      <c r="J22" s="79">
        <v>1</v>
      </c>
      <c r="K22" s="79">
        <v>2</v>
      </c>
      <c r="L22" s="79">
        <v>3</v>
      </c>
      <c r="M22" s="79">
        <v>3</v>
      </c>
      <c r="N22" s="79">
        <v>2</v>
      </c>
      <c r="O22" s="74">
        <f t="shared" si="2"/>
        <v>21</v>
      </c>
    </row>
    <row r="23" spans="2:17" x14ac:dyDescent="0.2">
      <c r="B23" s="72" t="s">
        <v>81</v>
      </c>
      <c r="C23" s="78">
        <v>0</v>
      </c>
      <c r="D23" s="78">
        <v>0</v>
      </c>
      <c r="E23" s="79">
        <v>0</v>
      </c>
      <c r="F23" s="79">
        <v>0</v>
      </c>
      <c r="G23" s="79">
        <v>0</v>
      </c>
      <c r="H23" s="79">
        <v>1</v>
      </c>
      <c r="I23" s="79">
        <v>0</v>
      </c>
      <c r="J23" s="79">
        <v>0</v>
      </c>
      <c r="K23" s="79">
        <v>0</v>
      </c>
      <c r="L23" s="79">
        <v>0</v>
      </c>
      <c r="M23" s="79">
        <v>0</v>
      </c>
      <c r="N23" s="79">
        <v>1</v>
      </c>
      <c r="O23" s="74">
        <f t="shared" si="2"/>
        <v>2</v>
      </c>
    </row>
    <row r="24" spans="2:17" x14ac:dyDescent="0.2">
      <c r="B24" s="72" t="s">
        <v>70</v>
      </c>
      <c r="C24" s="78">
        <v>2</v>
      </c>
      <c r="D24" s="78">
        <v>0</v>
      </c>
      <c r="E24" s="79">
        <v>4</v>
      </c>
      <c r="F24" s="79">
        <v>4</v>
      </c>
      <c r="G24" s="79">
        <v>9</v>
      </c>
      <c r="H24" s="79">
        <v>11</v>
      </c>
      <c r="I24" s="79">
        <v>7</v>
      </c>
      <c r="J24" s="79">
        <v>8</v>
      </c>
      <c r="K24" s="79">
        <v>6</v>
      </c>
      <c r="L24" s="79">
        <v>8</v>
      </c>
      <c r="M24" s="79">
        <v>8</v>
      </c>
      <c r="N24" s="79">
        <v>4</v>
      </c>
      <c r="O24" s="74">
        <f t="shared" si="2"/>
        <v>71</v>
      </c>
    </row>
    <row r="25" spans="2:17" x14ac:dyDescent="0.2">
      <c r="B25" s="72" t="s">
        <v>116</v>
      </c>
      <c r="C25" s="78">
        <v>0</v>
      </c>
      <c r="D25" s="78">
        <v>0</v>
      </c>
      <c r="E25" s="79">
        <v>0</v>
      </c>
      <c r="F25" s="79">
        <v>0</v>
      </c>
      <c r="G25" s="79">
        <v>0</v>
      </c>
      <c r="H25" s="79">
        <v>0</v>
      </c>
      <c r="I25" s="79">
        <v>0</v>
      </c>
      <c r="J25" s="79">
        <v>0</v>
      </c>
      <c r="K25" s="79">
        <v>0</v>
      </c>
      <c r="L25" s="79">
        <v>0</v>
      </c>
      <c r="M25" s="79">
        <v>0</v>
      </c>
      <c r="N25" s="79">
        <v>0</v>
      </c>
      <c r="O25" s="74">
        <f t="shared" si="2"/>
        <v>0</v>
      </c>
    </row>
    <row r="26" spans="2:17" x14ac:dyDescent="0.2">
      <c r="B26" s="72" t="s">
        <v>73</v>
      </c>
      <c r="C26" s="78">
        <v>0</v>
      </c>
      <c r="D26" s="78">
        <v>0</v>
      </c>
      <c r="E26" s="79">
        <v>0</v>
      </c>
      <c r="F26" s="79">
        <v>0</v>
      </c>
      <c r="G26" s="79">
        <v>0</v>
      </c>
      <c r="H26" s="79">
        <v>0</v>
      </c>
      <c r="I26" s="79">
        <v>0</v>
      </c>
      <c r="J26" s="79">
        <v>0</v>
      </c>
      <c r="K26" s="79">
        <v>0</v>
      </c>
      <c r="L26" s="79">
        <v>0</v>
      </c>
      <c r="M26" s="79">
        <v>0</v>
      </c>
      <c r="N26" s="79">
        <v>0</v>
      </c>
      <c r="O26" s="74">
        <f t="shared" si="2"/>
        <v>0</v>
      </c>
    </row>
    <row r="27" spans="2:17" x14ac:dyDescent="0.2">
      <c r="B27" s="72" t="s">
        <v>74</v>
      </c>
      <c r="C27" s="78">
        <v>0</v>
      </c>
      <c r="D27" s="78">
        <v>1</v>
      </c>
      <c r="E27" s="79">
        <v>1</v>
      </c>
      <c r="F27" s="79">
        <v>0</v>
      </c>
      <c r="G27" s="79">
        <v>1</v>
      </c>
      <c r="H27" s="79">
        <v>1</v>
      </c>
      <c r="I27" s="79">
        <v>0</v>
      </c>
      <c r="J27" s="79">
        <v>0</v>
      </c>
      <c r="K27" s="79">
        <v>0</v>
      </c>
      <c r="L27" s="79">
        <v>0</v>
      </c>
      <c r="M27" s="79">
        <v>1</v>
      </c>
      <c r="N27" s="79">
        <v>2</v>
      </c>
      <c r="O27" s="74">
        <f t="shared" si="2"/>
        <v>7</v>
      </c>
    </row>
    <row r="28" spans="2:17" x14ac:dyDescent="0.2">
      <c r="B28" s="72" t="s">
        <v>71</v>
      </c>
      <c r="C28" s="78">
        <v>0</v>
      </c>
      <c r="D28" s="78">
        <v>0</v>
      </c>
      <c r="E28" s="79">
        <v>0</v>
      </c>
      <c r="F28" s="79">
        <v>0</v>
      </c>
      <c r="G28" s="79">
        <v>0</v>
      </c>
      <c r="H28" s="79">
        <v>0</v>
      </c>
      <c r="I28" s="79">
        <v>0</v>
      </c>
      <c r="J28" s="79">
        <v>0</v>
      </c>
      <c r="K28" s="79">
        <v>0</v>
      </c>
      <c r="L28" s="79">
        <v>0</v>
      </c>
      <c r="M28" s="79">
        <v>0</v>
      </c>
      <c r="N28" s="79">
        <v>1</v>
      </c>
      <c r="O28" s="74">
        <f t="shared" si="2"/>
        <v>1</v>
      </c>
    </row>
    <row r="29" spans="2:17" ht="13.5" thickBot="1" x14ac:dyDescent="0.25">
      <c r="B29" s="76" t="s">
        <v>64</v>
      </c>
      <c r="C29" s="82">
        <f t="shared" ref="C29:N29" si="3">SUM(C17:C28)</f>
        <v>98</v>
      </c>
      <c r="D29" s="82">
        <f t="shared" si="3"/>
        <v>136</v>
      </c>
      <c r="E29" s="82">
        <f t="shared" si="3"/>
        <v>199</v>
      </c>
      <c r="F29" s="82">
        <f t="shared" si="3"/>
        <v>304</v>
      </c>
      <c r="G29" s="82">
        <f t="shared" si="3"/>
        <v>447</v>
      </c>
      <c r="H29" s="82">
        <f t="shared" si="3"/>
        <v>426</v>
      </c>
      <c r="I29" s="82">
        <f t="shared" si="3"/>
        <v>336</v>
      </c>
      <c r="J29" s="82">
        <f t="shared" si="3"/>
        <v>341</v>
      </c>
      <c r="K29" s="82">
        <f t="shared" si="3"/>
        <v>251</v>
      </c>
      <c r="L29" s="82">
        <f t="shared" si="3"/>
        <v>182</v>
      </c>
      <c r="M29" s="82">
        <f t="shared" si="3"/>
        <v>180</v>
      </c>
      <c r="N29" s="82">
        <f t="shared" si="3"/>
        <v>155</v>
      </c>
      <c r="O29" s="74">
        <f>SUM(C29:N29)</f>
        <v>3055</v>
      </c>
    </row>
    <row r="30" spans="2:17" x14ac:dyDescent="0.2">
      <c r="B30" s="3"/>
      <c r="C30" s="3"/>
      <c r="D30" s="3"/>
      <c r="E30" s="3"/>
      <c r="F30" s="3"/>
      <c r="G30" s="3"/>
      <c r="H30" s="3"/>
      <c r="I30" s="3"/>
      <c r="J30" s="3"/>
      <c r="K30" s="3"/>
      <c r="L30" s="3"/>
      <c r="M30" s="3"/>
      <c r="N30" s="3"/>
      <c r="O30" s="3"/>
    </row>
    <row r="31" spans="2:17" ht="24" customHeight="1" x14ac:dyDescent="0.2">
      <c r="B31" s="156" t="s">
        <v>121</v>
      </c>
      <c r="C31" s="156"/>
      <c r="D31" s="156"/>
      <c r="E31" s="156"/>
      <c r="F31" s="156"/>
      <c r="G31" s="156"/>
      <c r="H31" s="156"/>
      <c r="I31" s="156"/>
      <c r="J31" s="156"/>
      <c r="K31" s="156"/>
      <c r="L31" s="156"/>
      <c r="M31" s="156"/>
      <c r="N31" s="156"/>
      <c r="O31" s="156"/>
    </row>
    <row r="32" spans="2:17" ht="13.5" thickBot="1" x14ac:dyDescent="0.25">
      <c r="B32" s="83"/>
      <c r="C32" s="83"/>
      <c r="D32" s="83"/>
      <c r="E32" s="83"/>
      <c r="F32" s="83"/>
      <c r="G32" s="83"/>
      <c r="H32" s="83"/>
      <c r="I32" s="83"/>
      <c r="J32" s="83"/>
      <c r="K32" s="83"/>
      <c r="L32" s="83"/>
      <c r="M32" s="83"/>
      <c r="N32" s="83"/>
      <c r="O32" s="83"/>
    </row>
    <row r="33" spans="2:15" ht="13.5" thickBot="1" x14ac:dyDescent="0.25">
      <c r="B33" s="67" t="s">
        <v>51</v>
      </c>
      <c r="C33" s="68" t="s">
        <v>52</v>
      </c>
      <c r="D33" s="68" t="s">
        <v>53</v>
      </c>
      <c r="E33" s="68" t="s">
        <v>54</v>
      </c>
      <c r="F33" s="68" t="s">
        <v>55</v>
      </c>
      <c r="G33" s="68" t="s">
        <v>56</v>
      </c>
      <c r="H33" s="68" t="s">
        <v>57</v>
      </c>
      <c r="I33" s="68" t="s">
        <v>58</v>
      </c>
      <c r="J33" s="68" t="s">
        <v>59</v>
      </c>
      <c r="K33" s="68" t="s">
        <v>60</v>
      </c>
      <c r="L33" s="68" t="s">
        <v>61</v>
      </c>
      <c r="M33" s="68" t="s">
        <v>62</v>
      </c>
      <c r="N33" s="68" t="s">
        <v>63</v>
      </c>
      <c r="O33" s="69" t="s">
        <v>64</v>
      </c>
    </row>
    <row r="34" spans="2:15" x14ac:dyDescent="0.2">
      <c r="B34" s="72" t="s">
        <v>65</v>
      </c>
      <c r="C34" s="78">
        <v>4</v>
      </c>
      <c r="D34" s="78">
        <v>12</v>
      </c>
      <c r="E34" s="79">
        <v>18</v>
      </c>
      <c r="F34" s="79">
        <v>5</v>
      </c>
      <c r="G34" s="79">
        <v>3</v>
      </c>
      <c r="H34" s="79">
        <v>5</v>
      </c>
      <c r="I34" s="79">
        <v>8</v>
      </c>
      <c r="J34" s="79">
        <v>4</v>
      </c>
      <c r="K34" s="79">
        <v>4</v>
      </c>
      <c r="L34" s="79">
        <v>9</v>
      </c>
      <c r="M34" s="79">
        <v>5</v>
      </c>
      <c r="N34" s="79">
        <v>5</v>
      </c>
      <c r="O34" s="74">
        <f>SUM(C34:N34)</f>
        <v>82</v>
      </c>
    </row>
    <row r="35" spans="2:15" x14ac:dyDescent="0.2">
      <c r="B35" s="72" t="s">
        <v>66</v>
      </c>
      <c r="C35" s="80">
        <v>5</v>
      </c>
      <c r="D35" s="78">
        <v>5</v>
      </c>
      <c r="E35" s="81">
        <v>3</v>
      </c>
      <c r="F35" s="81">
        <v>5</v>
      </c>
      <c r="G35" s="81">
        <v>5</v>
      </c>
      <c r="H35" s="81">
        <v>3</v>
      </c>
      <c r="I35" s="81">
        <v>7</v>
      </c>
      <c r="J35" s="81">
        <v>4</v>
      </c>
      <c r="K35" s="81">
        <v>4</v>
      </c>
      <c r="L35" s="81">
        <v>11</v>
      </c>
      <c r="M35" s="81">
        <v>3</v>
      </c>
      <c r="N35" s="81">
        <v>4</v>
      </c>
      <c r="O35" s="74">
        <f t="shared" ref="O35:O43" si="4">SUM(C35:N35)</f>
        <v>59</v>
      </c>
    </row>
    <row r="36" spans="2:15" x14ac:dyDescent="0.2">
      <c r="B36" s="72" t="s">
        <v>129</v>
      </c>
      <c r="C36" s="78">
        <v>3</v>
      </c>
      <c r="D36" s="78">
        <v>1</v>
      </c>
      <c r="E36" s="79">
        <v>2</v>
      </c>
      <c r="F36" s="79">
        <v>4</v>
      </c>
      <c r="G36" s="79">
        <v>2</v>
      </c>
      <c r="H36" s="79">
        <v>3</v>
      </c>
      <c r="I36" s="79">
        <v>4</v>
      </c>
      <c r="J36" s="79">
        <v>4</v>
      </c>
      <c r="K36" s="79">
        <v>2</v>
      </c>
      <c r="L36" s="79">
        <v>4</v>
      </c>
      <c r="M36" s="79">
        <v>4</v>
      </c>
      <c r="N36" s="79">
        <v>5</v>
      </c>
      <c r="O36" s="74">
        <f t="shared" si="4"/>
        <v>38</v>
      </c>
    </row>
    <row r="37" spans="2:15" x14ac:dyDescent="0.2">
      <c r="B37" s="72" t="s">
        <v>68</v>
      </c>
      <c r="C37" s="78">
        <v>40</v>
      </c>
      <c r="D37" s="78">
        <v>32</v>
      </c>
      <c r="E37" s="79">
        <v>40</v>
      </c>
      <c r="F37" s="79">
        <v>43</v>
      </c>
      <c r="G37" s="79">
        <v>53</v>
      </c>
      <c r="H37" s="79">
        <v>46</v>
      </c>
      <c r="I37" s="79">
        <v>42</v>
      </c>
      <c r="J37" s="79">
        <v>55</v>
      </c>
      <c r="K37" s="79">
        <v>43</v>
      </c>
      <c r="L37" s="79">
        <v>46</v>
      </c>
      <c r="M37" s="79">
        <v>30</v>
      </c>
      <c r="N37" s="79">
        <v>38</v>
      </c>
      <c r="O37" s="74">
        <f t="shared" si="4"/>
        <v>508</v>
      </c>
    </row>
    <row r="38" spans="2:15" x14ac:dyDescent="0.2">
      <c r="B38" s="72" t="s">
        <v>72</v>
      </c>
      <c r="C38" s="78">
        <v>0</v>
      </c>
      <c r="D38" s="78">
        <v>0</v>
      </c>
      <c r="E38" s="79">
        <v>0</v>
      </c>
      <c r="F38" s="79">
        <v>0</v>
      </c>
      <c r="G38" s="79">
        <v>0</v>
      </c>
      <c r="H38" s="79">
        <v>0</v>
      </c>
      <c r="I38" s="79">
        <v>0</v>
      </c>
      <c r="J38" s="79">
        <v>0</v>
      </c>
      <c r="K38" s="79">
        <v>0</v>
      </c>
      <c r="L38" s="79">
        <v>0</v>
      </c>
      <c r="M38" s="79">
        <v>0</v>
      </c>
      <c r="N38" s="79">
        <v>0</v>
      </c>
      <c r="O38" s="74">
        <f t="shared" si="4"/>
        <v>0</v>
      </c>
    </row>
    <row r="39" spans="2:15" x14ac:dyDescent="0.2">
      <c r="B39" s="72" t="s">
        <v>69</v>
      </c>
      <c r="C39" s="78">
        <v>0</v>
      </c>
      <c r="D39" s="78">
        <v>0</v>
      </c>
      <c r="E39" s="79">
        <v>0</v>
      </c>
      <c r="F39" s="79">
        <v>0</v>
      </c>
      <c r="G39" s="79">
        <v>0</v>
      </c>
      <c r="H39" s="79">
        <v>0</v>
      </c>
      <c r="I39" s="79">
        <v>0</v>
      </c>
      <c r="J39" s="79">
        <v>0</v>
      </c>
      <c r="K39" s="79">
        <v>0</v>
      </c>
      <c r="L39" s="79">
        <v>0</v>
      </c>
      <c r="M39" s="79">
        <v>0</v>
      </c>
      <c r="N39" s="79">
        <v>0</v>
      </c>
      <c r="O39" s="74">
        <f t="shared" si="4"/>
        <v>0</v>
      </c>
    </row>
    <row r="40" spans="2:15" x14ac:dyDescent="0.2">
      <c r="B40" s="72" t="s">
        <v>70</v>
      </c>
      <c r="C40" s="78">
        <v>2</v>
      </c>
      <c r="D40" s="78">
        <v>1</v>
      </c>
      <c r="E40" s="79">
        <v>3</v>
      </c>
      <c r="F40" s="79">
        <v>0</v>
      </c>
      <c r="G40" s="79">
        <v>0</v>
      </c>
      <c r="H40" s="79">
        <v>0</v>
      </c>
      <c r="I40" s="79">
        <v>0</v>
      </c>
      <c r="J40" s="79">
        <v>0</v>
      </c>
      <c r="K40" s="79">
        <v>0</v>
      </c>
      <c r="L40" s="79">
        <v>0</v>
      </c>
      <c r="M40" s="79">
        <v>0</v>
      </c>
      <c r="N40" s="79">
        <v>0</v>
      </c>
      <c r="O40" s="74">
        <f t="shared" si="4"/>
        <v>6</v>
      </c>
    </row>
    <row r="41" spans="2:15" x14ac:dyDescent="0.2">
      <c r="B41" s="72" t="s">
        <v>73</v>
      </c>
      <c r="C41" s="78">
        <v>0</v>
      </c>
      <c r="D41" s="78">
        <v>0</v>
      </c>
      <c r="E41" s="79">
        <v>0</v>
      </c>
      <c r="F41" s="79">
        <v>0</v>
      </c>
      <c r="G41" s="79">
        <v>0</v>
      </c>
      <c r="H41" s="79">
        <v>0</v>
      </c>
      <c r="I41" s="79">
        <v>0</v>
      </c>
      <c r="J41" s="79">
        <v>0</v>
      </c>
      <c r="K41" s="79">
        <v>0</v>
      </c>
      <c r="L41" s="79">
        <v>0</v>
      </c>
      <c r="M41" s="79">
        <v>0</v>
      </c>
      <c r="N41" s="79">
        <v>0</v>
      </c>
      <c r="O41" s="74">
        <f t="shared" si="4"/>
        <v>0</v>
      </c>
    </row>
    <row r="42" spans="2:15" x14ac:dyDescent="0.2">
      <c r="B42" s="72" t="s">
        <v>74</v>
      </c>
      <c r="C42" s="78">
        <v>0</v>
      </c>
      <c r="D42" s="78">
        <v>0</v>
      </c>
      <c r="E42" s="79">
        <v>0</v>
      </c>
      <c r="F42" s="79">
        <v>0</v>
      </c>
      <c r="G42" s="79">
        <v>0</v>
      </c>
      <c r="H42" s="79">
        <v>0</v>
      </c>
      <c r="I42" s="79">
        <v>0</v>
      </c>
      <c r="J42" s="79">
        <v>0</v>
      </c>
      <c r="K42" s="79">
        <v>0</v>
      </c>
      <c r="L42" s="79">
        <v>0</v>
      </c>
      <c r="M42" s="79">
        <v>0</v>
      </c>
      <c r="N42" s="79">
        <v>0</v>
      </c>
      <c r="O42" s="74">
        <f t="shared" si="4"/>
        <v>0</v>
      </c>
    </row>
    <row r="43" spans="2:15" x14ac:dyDescent="0.2">
      <c r="B43" s="72" t="s">
        <v>71</v>
      </c>
      <c r="C43" s="78">
        <v>0</v>
      </c>
      <c r="D43" s="78">
        <v>0</v>
      </c>
      <c r="E43" s="79">
        <v>0</v>
      </c>
      <c r="F43" s="79">
        <v>0</v>
      </c>
      <c r="G43" s="79">
        <v>0</v>
      </c>
      <c r="H43" s="79">
        <v>0</v>
      </c>
      <c r="I43" s="79">
        <v>0</v>
      </c>
      <c r="J43" s="79">
        <v>0</v>
      </c>
      <c r="K43" s="79">
        <v>0</v>
      </c>
      <c r="L43" s="79">
        <v>0</v>
      </c>
      <c r="M43" s="79">
        <v>0</v>
      </c>
      <c r="N43" s="79">
        <v>0</v>
      </c>
      <c r="O43" s="74">
        <f t="shared" si="4"/>
        <v>0</v>
      </c>
    </row>
    <row r="44" spans="2:15" ht="13.5" thickBot="1" x14ac:dyDescent="0.25">
      <c r="B44" s="76" t="s">
        <v>64</v>
      </c>
      <c r="C44" s="82">
        <f t="shared" ref="C44:N44" si="5">SUM(C34:C43)</f>
        <v>54</v>
      </c>
      <c r="D44" s="82">
        <f t="shared" si="5"/>
        <v>51</v>
      </c>
      <c r="E44" s="82">
        <f t="shared" si="5"/>
        <v>66</v>
      </c>
      <c r="F44" s="82">
        <f t="shared" si="5"/>
        <v>57</v>
      </c>
      <c r="G44" s="82">
        <f t="shared" si="5"/>
        <v>63</v>
      </c>
      <c r="H44" s="82">
        <f t="shared" si="5"/>
        <v>57</v>
      </c>
      <c r="I44" s="82">
        <f t="shared" si="5"/>
        <v>61</v>
      </c>
      <c r="J44" s="82">
        <f t="shared" si="5"/>
        <v>67</v>
      </c>
      <c r="K44" s="82">
        <f t="shared" si="5"/>
        <v>53</v>
      </c>
      <c r="L44" s="82">
        <f t="shared" si="5"/>
        <v>70</v>
      </c>
      <c r="M44" s="82">
        <f t="shared" si="5"/>
        <v>42</v>
      </c>
      <c r="N44" s="82">
        <f t="shared" si="5"/>
        <v>52</v>
      </c>
      <c r="O44" s="74">
        <f>SUM(C44:N44)</f>
        <v>693</v>
      </c>
    </row>
    <row r="45" spans="2:15" x14ac:dyDescent="0.2">
      <c r="B45" s="3"/>
      <c r="C45" s="3"/>
      <c r="D45" s="3"/>
      <c r="E45" s="3"/>
      <c r="F45" s="3"/>
      <c r="G45" s="3"/>
      <c r="H45" s="3"/>
      <c r="I45" s="3"/>
      <c r="J45" s="3"/>
      <c r="K45" s="3"/>
      <c r="L45" s="3"/>
      <c r="M45" s="3"/>
      <c r="N45" s="3"/>
      <c r="O45" s="3"/>
    </row>
    <row r="46" spans="2:15" ht="24" customHeight="1" x14ac:dyDescent="0.2">
      <c r="B46" s="156" t="s">
        <v>122</v>
      </c>
      <c r="C46" s="156"/>
      <c r="D46" s="156"/>
      <c r="E46" s="156"/>
      <c r="F46" s="156"/>
      <c r="G46" s="156"/>
      <c r="H46" s="156"/>
      <c r="I46" s="156"/>
      <c r="J46" s="156"/>
      <c r="K46" s="156"/>
      <c r="L46" s="156"/>
      <c r="M46" s="156"/>
      <c r="N46" s="156"/>
      <c r="O46" s="156"/>
    </row>
    <row r="47" spans="2:15" ht="13.5" thickBot="1" x14ac:dyDescent="0.25">
      <c r="B47" s="3"/>
      <c r="C47" s="3"/>
      <c r="D47" s="3"/>
      <c r="E47" s="3"/>
      <c r="F47" s="3"/>
      <c r="G47" s="3"/>
      <c r="H47" s="3"/>
      <c r="I47" s="3"/>
      <c r="J47" s="3"/>
      <c r="K47" s="3"/>
      <c r="L47" s="3"/>
      <c r="M47" s="3"/>
      <c r="N47" s="3"/>
      <c r="O47" s="3"/>
    </row>
    <row r="48" spans="2:15" ht="13.5" thickBot="1" x14ac:dyDescent="0.25">
      <c r="B48" s="67" t="s">
        <v>51</v>
      </c>
      <c r="C48" s="68" t="s">
        <v>52</v>
      </c>
      <c r="D48" s="68" t="s">
        <v>53</v>
      </c>
      <c r="E48" s="68" t="s">
        <v>54</v>
      </c>
      <c r="F48" s="68" t="s">
        <v>55</v>
      </c>
      <c r="G48" s="68" t="s">
        <v>56</v>
      </c>
      <c r="H48" s="68" t="s">
        <v>57</v>
      </c>
      <c r="I48" s="68" t="s">
        <v>58</v>
      </c>
      <c r="J48" s="68" t="s">
        <v>59</v>
      </c>
      <c r="K48" s="68" t="s">
        <v>60</v>
      </c>
      <c r="L48" s="68" t="s">
        <v>61</v>
      </c>
      <c r="M48" s="68" t="s">
        <v>62</v>
      </c>
      <c r="N48" s="68" t="s">
        <v>63</v>
      </c>
      <c r="O48" s="69" t="s">
        <v>64</v>
      </c>
    </row>
    <row r="49" spans="2:15" x14ac:dyDescent="0.2">
      <c r="B49" s="72" t="s">
        <v>69</v>
      </c>
      <c r="C49" s="78">
        <v>12</v>
      </c>
      <c r="D49" s="78">
        <v>6</v>
      </c>
      <c r="E49" s="79">
        <v>6</v>
      </c>
      <c r="F49" s="79">
        <v>20</v>
      </c>
      <c r="G49" s="79">
        <v>26</v>
      </c>
      <c r="H49" s="79">
        <v>31</v>
      </c>
      <c r="I49" s="79">
        <v>40</v>
      </c>
      <c r="J49" s="79">
        <v>23</v>
      </c>
      <c r="K49" s="79">
        <v>17</v>
      </c>
      <c r="L49" s="79">
        <v>15</v>
      </c>
      <c r="M49" s="79">
        <v>21</v>
      </c>
      <c r="N49" s="79">
        <v>17</v>
      </c>
      <c r="O49" s="74">
        <f>SUM(C49:N49)</f>
        <v>234</v>
      </c>
    </row>
    <row r="50" spans="2:15" ht="13.5" thickBot="1" x14ac:dyDescent="0.25">
      <c r="B50" s="76" t="s">
        <v>64</v>
      </c>
      <c r="C50" s="82">
        <f t="shared" ref="C50:M50" si="6">C49</f>
        <v>12</v>
      </c>
      <c r="D50" s="82">
        <f t="shared" si="6"/>
        <v>6</v>
      </c>
      <c r="E50" s="82">
        <f t="shared" si="6"/>
        <v>6</v>
      </c>
      <c r="F50" s="82">
        <f t="shared" si="6"/>
        <v>20</v>
      </c>
      <c r="G50" s="82">
        <f t="shared" si="6"/>
        <v>26</v>
      </c>
      <c r="H50" s="82">
        <f t="shared" si="6"/>
        <v>31</v>
      </c>
      <c r="I50" s="82">
        <f t="shared" si="6"/>
        <v>40</v>
      </c>
      <c r="J50" s="82">
        <f t="shared" si="6"/>
        <v>23</v>
      </c>
      <c r="K50" s="82">
        <f t="shared" si="6"/>
        <v>17</v>
      </c>
      <c r="L50" s="82">
        <f t="shared" si="6"/>
        <v>15</v>
      </c>
      <c r="M50" s="82">
        <f t="shared" si="6"/>
        <v>21</v>
      </c>
      <c r="N50" s="82">
        <f>N49</f>
        <v>17</v>
      </c>
      <c r="O50" s="74">
        <f>SUM(C50:N50)</f>
        <v>234</v>
      </c>
    </row>
    <row r="51" spans="2:15" x14ac:dyDescent="0.2">
      <c r="B51" s="3"/>
      <c r="C51" s="3"/>
      <c r="D51" s="3"/>
      <c r="E51" s="3"/>
      <c r="F51" s="3"/>
      <c r="G51" s="3"/>
      <c r="H51" s="3"/>
      <c r="I51" s="3"/>
      <c r="J51" s="3"/>
      <c r="K51" s="3"/>
      <c r="L51" s="3"/>
      <c r="M51" s="3"/>
      <c r="N51" s="3"/>
      <c r="O51" s="3"/>
    </row>
    <row r="52" spans="2:15" x14ac:dyDescent="0.2">
      <c r="B52" s="65" t="s">
        <v>44</v>
      </c>
      <c r="C52" s="3"/>
      <c r="D52" s="3"/>
      <c r="E52" s="3"/>
      <c r="F52" s="3"/>
      <c r="G52" s="3"/>
      <c r="H52" s="3"/>
      <c r="I52" s="3"/>
      <c r="J52" s="3"/>
      <c r="K52" s="3"/>
      <c r="L52" s="3"/>
      <c r="M52" s="3"/>
      <c r="N52" s="3"/>
      <c r="O52" s="3"/>
    </row>
    <row r="53" spans="2:15" x14ac:dyDescent="0.2">
      <c r="B53" s="65" t="s">
        <v>45</v>
      </c>
      <c r="C53" s="3"/>
      <c r="D53" s="3"/>
      <c r="E53" s="3"/>
      <c r="F53" s="3"/>
      <c r="G53" s="3"/>
      <c r="H53" s="3"/>
      <c r="I53" s="3"/>
      <c r="J53" s="3"/>
      <c r="K53" s="3"/>
      <c r="L53" s="3"/>
      <c r="M53" s="3"/>
      <c r="N53" s="3"/>
      <c r="O53" s="3"/>
    </row>
    <row r="54" spans="2:15" x14ac:dyDescent="0.2">
      <c r="B54" s="65"/>
      <c r="C54" s="3"/>
      <c r="D54" s="3"/>
      <c r="E54" s="3"/>
      <c r="F54" s="3"/>
      <c r="G54" s="3"/>
      <c r="H54" s="3"/>
      <c r="I54" s="3"/>
      <c r="J54" s="3"/>
      <c r="K54" s="3"/>
      <c r="L54" s="3"/>
      <c r="M54" s="3"/>
      <c r="N54" s="3"/>
      <c r="O54" s="3"/>
    </row>
    <row r="55" spans="2:15" x14ac:dyDescent="0.2">
      <c r="B55" s="63"/>
      <c r="C55" s="3"/>
      <c r="D55" s="3"/>
      <c r="E55" s="3"/>
      <c r="F55" s="3"/>
      <c r="G55" s="3"/>
      <c r="H55" s="3"/>
      <c r="I55" s="3"/>
      <c r="J55" s="3"/>
      <c r="K55" s="3"/>
      <c r="L55" s="3"/>
      <c r="M55" s="3"/>
      <c r="N55" s="3"/>
      <c r="O55" s="3"/>
    </row>
    <row r="56" spans="2:15" x14ac:dyDescent="0.2">
      <c r="B56" s="3"/>
      <c r="C56" s="3"/>
      <c r="D56" s="3"/>
      <c r="E56" s="3"/>
      <c r="F56" s="3"/>
      <c r="G56" s="3"/>
      <c r="H56" s="3"/>
      <c r="I56" s="3"/>
      <c r="J56" s="3"/>
      <c r="K56" s="3"/>
      <c r="L56" s="3"/>
      <c r="M56" s="3"/>
      <c r="N56" s="3"/>
      <c r="O56" s="3"/>
    </row>
    <row r="57" spans="2:15" x14ac:dyDescent="0.2">
      <c r="B57" s="3"/>
      <c r="C57" s="3"/>
      <c r="D57" s="3"/>
      <c r="E57" s="3"/>
      <c r="F57" s="3"/>
      <c r="G57" s="3"/>
      <c r="H57" s="3"/>
      <c r="I57" s="3"/>
      <c r="J57" s="3"/>
      <c r="K57" s="3"/>
      <c r="L57" s="3"/>
      <c r="M57" s="3"/>
      <c r="N57" s="3"/>
      <c r="O57" s="3"/>
    </row>
    <row r="58" spans="2:15" x14ac:dyDescent="0.2">
      <c r="B58" s="3"/>
      <c r="C58" s="3"/>
      <c r="D58" s="3"/>
      <c r="E58" s="3"/>
      <c r="F58" s="3"/>
      <c r="G58" s="3"/>
      <c r="H58" s="3"/>
      <c r="I58" s="3"/>
      <c r="J58" s="3"/>
      <c r="K58" s="3"/>
      <c r="L58" s="3"/>
      <c r="M58" s="3"/>
      <c r="N58" s="3"/>
      <c r="O58" s="3"/>
    </row>
  </sheetData>
  <mergeCells count="4">
    <mergeCell ref="B2:O2"/>
    <mergeCell ref="B14:O14"/>
    <mergeCell ref="B31:O31"/>
    <mergeCell ref="B46:O46"/>
  </mergeCells>
  <printOptions horizontalCentered="1"/>
  <pageMargins left="0.19685039370078741" right="0.27559055118110237" top="0.98425196850393704" bottom="0.98425196850393704" header="0.19685039370078741" footer="0"/>
  <pageSetup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B1:AQ71"/>
  <sheetViews>
    <sheetView showGridLines="0" view="pageBreakPreview" zoomScale="120" zoomScaleNormal="100" zoomScaleSheetLayoutView="120" workbookViewId="0">
      <pane xSplit="2" topLeftCell="C1" activePane="topRight" state="frozen"/>
      <selection activeCell="F17" sqref="F17:G17"/>
      <selection pane="topRight" activeCell="N14" sqref="N14:N15"/>
    </sheetView>
  </sheetViews>
  <sheetFormatPr baseColWidth="10" defaultRowHeight="12" x14ac:dyDescent="0.2"/>
  <cols>
    <col min="1" max="1" width="3.42578125" style="71" customWidth="1"/>
    <col min="2" max="2" width="21.5703125" style="71" customWidth="1"/>
    <col min="3" max="5" width="10" style="71" customWidth="1"/>
    <col min="6" max="6" width="10.85546875" style="71" bestFit="1" customWidth="1"/>
    <col min="7" max="7" width="10.5703125" style="71" customWidth="1"/>
    <col min="8" max="14" width="11.28515625" style="71" bestFit="1" customWidth="1"/>
    <col min="15" max="15" width="12.28515625" style="71" bestFit="1" customWidth="1"/>
    <col min="16" max="16" width="13.85546875" style="71" customWidth="1"/>
    <col min="17" max="256" width="11.42578125" style="71"/>
    <col min="257" max="257" width="11.42578125" style="71" customWidth="1"/>
    <col min="258" max="258" width="21.5703125" style="71" customWidth="1"/>
    <col min="259" max="259" width="10" style="71" bestFit="1" customWidth="1"/>
    <col min="260" max="261" width="10" style="71" customWidth="1"/>
    <col min="262" max="262" width="8.85546875" style="71" customWidth="1"/>
    <col min="263" max="263" width="9.7109375" style="71" customWidth="1"/>
    <col min="264" max="265" width="8.85546875" style="71" customWidth="1"/>
    <col min="266" max="270" width="10.28515625" style="71" customWidth="1"/>
    <col min="271" max="271" width="12.28515625" style="71" bestFit="1" customWidth="1"/>
    <col min="272" max="272" width="13.85546875" style="71" customWidth="1"/>
    <col min="273" max="512" width="11.42578125" style="71"/>
    <col min="513" max="513" width="11.42578125" style="71" customWidth="1"/>
    <col min="514" max="514" width="21.5703125" style="71" customWidth="1"/>
    <col min="515" max="515" width="10" style="71" bestFit="1" customWidth="1"/>
    <col min="516" max="517" width="10" style="71" customWidth="1"/>
    <col min="518" max="518" width="8.85546875" style="71" customWidth="1"/>
    <col min="519" max="519" width="9.7109375" style="71" customWidth="1"/>
    <col min="520" max="521" width="8.85546875" style="71" customWidth="1"/>
    <col min="522" max="526" width="10.28515625" style="71" customWidth="1"/>
    <col min="527" max="527" width="12.28515625" style="71" bestFit="1" customWidth="1"/>
    <col min="528" max="528" width="13.85546875" style="71" customWidth="1"/>
    <col min="529" max="768" width="11.42578125" style="71"/>
    <col min="769" max="769" width="11.42578125" style="71" customWidth="1"/>
    <col min="770" max="770" width="21.5703125" style="71" customWidth="1"/>
    <col min="771" max="771" width="10" style="71" bestFit="1" customWidth="1"/>
    <col min="772" max="773" width="10" style="71" customWidth="1"/>
    <col min="774" max="774" width="8.85546875" style="71" customWidth="1"/>
    <col min="775" max="775" width="9.7109375" style="71" customWidth="1"/>
    <col min="776" max="777" width="8.85546875" style="71" customWidth="1"/>
    <col min="778" max="782" width="10.28515625" style="71" customWidth="1"/>
    <col min="783" max="783" width="12.28515625" style="71" bestFit="1" customWidth="1"/>
    <col min="784" max="784" width="13.85546875" style="71" customWidth="1"/>
    <col min="785" max="1024" width="11.42578125" style="71"/>
    <col min="1025" max="1025" width="11.42578125" style="71" customWidth="1"/>
    <col min="1026" max="1026" width="21.5703125" style="71" customWidth="1"/>
    <col min="1027" max="1027" width="10" style="71" bestFit="1" customWidth="1"/>
    <col min="1028" max="1029" width="10" style="71" customWidth="1"/>
    <col min="1030" max="1030" width="8.85546875" style="71" customWidth="1"/>
    <col min="1031" max="1031" width="9.7109375" style="71" customWidth="1"/>
    <col min="1032" max="1033" width="8.85546875" style="71" customWidth="1"/>
    <col min="1034" max="1038" width="10.28515625" style="71" customWidth="1"/>
    <col min="1039" max="1039" width="12.28515625" style="71" bestFit="1" customWidth="1"/>
    <col min="1040" max="1040" width="13.85546875" style="71" customWidth="1"/>
    <col min="1041" max="1280" width="11.42578125" style="71"/>
    <col min="1281" max="1281" width="11.42578125" style="71" customWidth="1"/>
    <col min="1282" max="1282" width="21.5703125" style="71" customWidth="1"/>
    <col min="1283" max="1283" width="10" style="71" bestFit="1" customWidth="1"/>
    <col min="1284" max="1285" width="10" style="71" customWidth="1"/>
    <col min="1286" max="1286" width="8.85546875" style="71" customWidth="1"/>
    <col min="1287" max="1287" width="9.7109375" style="71" customWidth="1"/>
    <col min="1288" max="1289" width="8.85546875" style="71" customWidth="1"/>
    <col min="1290" max="1294" width="10.28515625" style="71" customWidth="1"/>
    <col min="1295" max="1295" width="12.28515625" style="71" bestFit="1" customWidth="1"/>
    <col min="1296" max="1296" width="13.85546875" style="71" customWidth="1"/>
    <col min="1297" max="1536" width="11.42578125" style="71"/>
    <col min="1537" max="1537" width="11.42578125" style="71" customWidth="1"/>
    <col min="1538" max="1538" width="21.5703125" style="71" customWidth="1"/>
    <col min="1539" max="1539" width="10" style="71" bestFit="1" customWidth="1"/>
    <col min="1540" max="1541" width="10" style="71" customWidth="1"/>
    <col min="1542" max="1542" width="8.85546875" style="71" customWidth="1"/>
    <col min="1543" max="1543" width="9.7109375" style="71" customWidth="1"/>
    <col min="1544" max="1545" width="8.85546875" style="71" customWidth="1"/>
    <col min="1546" max="1550" width="10.28515625" style="71" customWidth="1"/>
    <col min="1551" max="1551" width="12.28515625" style="71" bestFit="1" customWidth="1"/>
    <col min="1552" max="1552" width="13.85546875" style="71" customWidth="1"/>
    <col min="1553" max="1792" width="11.42578125" style="71"/>
    <col min="1793" max="1793" width="11.42578125" style="71" customWidth="1"/>
    <col min="1794" max="1794" width="21.5703125" style="71" customWidth="1"/>
    <col min="1795" max="1795" width="10" style="71" bestFit="1" customWidth="1"/>
    <col min="1796" max="1797" width="10" style="71" customWidth="1"/>
    <col min="1798" max="1798" width="8.85546875" style="71" customWidth="1"/>
    <col min="1799" max="1799" width="9.7109375" style="71" customWidth="1"/>
    <col min="1800" max="1801" width="8.85546875" style="71" customWidth="1"/>
    <col min="1802" max="1806" width="10.28515625" style="71" customWidth="1"/>
    <col min="1807" max="1807" width="12.28515625" style="71" bestFit="1" customWidth="1"/>
    <col min="1808" max="1808" width="13.85546875" style="71" customWidth="1"/>
    <col min="1809" max="2048" width="11.42578125" style="71"/>
    <col min="2049" max="2049" width="11.42578125" style="71" customWidth="1"/>
    <col min="2050" max="2050" width="21.5703125" style="71" customWidth="1"/>
    <col min="2051" max="2051" width="10" style="71" bestFit="1" customWidth="1"/>
    <col min="2052" max="2053" width="10" style="71" customWidth="1"/>
    <col min="2054" max="2054" width="8.85546875" style="71" customWidth="1"/>
    <col min="2055" max="2055" width="9.7109375" style="71" customWidth="1"/>
    <col min="2056" max="2057" width="8.85546875" style="71" customWidth="1"/>
    <col min="2058" max="2062" width="10.28515625" style="71" customWidth="1"/>
    <col min="2063" max="2063" width="12.28515625" style="71" bestFit="1" customWidth="1"/>
    <col min="2064" max="2064" width="13.85546875" style="71" customWidth="1"/>
    <col min="2065" max="2304" width="11.42578125" style="71"/>
    <col min="2305" max="2305" width="11.42578125" style="71" customWidth="1"/>
    <col min="2306" max="2306" width="21.5703125" style="71" customWidth="1"/>
    <col min="2307" max="2307" width="10" style="71" bestFit="1" customWidth="1"/>
    <col min="2308" max="2309" width="10" style="71" customWidth="1"/>
    <col min="2310" max="2310" width="8.85546875" style="71" customWidth="1"/>
    <col min="2311" max="2311" width="9.7109375" style="71" customWidth="1"/>
    <col min="2312" max="2313" width="8.85546875" style="71" customWidth="1"/>
    <col min="2314" max="2318" width="10.28515625" style="71" customWidth="1"/>
    <col min="2319" max="2319" width="12.28515625" style="71" bestFit="1" customWidth="1"/>
    <col min="2320" max="2320" width="13.85546875" style="71" customWidth="1"/>
    <col min="2321" max="2560" width="11.42578125" style="71"/>
    <col min="2561" max="2561" width="11.42578125" style="71" customWidth="1"/>
    <col min="2562" max="2562" width="21.5703125" style="71" customWidth="1"/>
    <col min="2563" max="2563" width="10" style="71" bestFit="1" customWidth="1"/>
    <col min="2564" max="2565" width="10" style="71" customWidth="1"/>
    <col min="2566" max="2566" width="8.85546875" style="71" customWidth="1"/>
    <col min="2567" max="2567" width="9.7109375" style="71" customWidth="1"/>
    <col min="2568" max="2569" width="8.85546875" style="71" customWidth="1"/>
    <col min="2570" max="2574" width="10.28515625" style="71" customWidth="1"/>
    <col min="2575" max="2575" width="12.28515625" style="71" bestFit="1" customWidth="1"/>
    <col min="2576" max="2576" width="13.85546875" style="71" customWidth="1"/>
    <col min="2577" max="2816" width="11.42578125" style="71"/>
    <col min="2817" max="2817" width="11.42578125" style="71" customWidth="1"/>
    <col min="2818" max="2818" width="21.5703125" style="71" customWidth="1"/>
    <col min="2819" max="2819" width="10" style="71" bestFit="1" customWidth="1"/>
    <col min="2820" max="2821" width="10" style="71" customWidth="1"/>
    <col min="2822" max="2822" width="8.85546875" style="71" customWidth="1"/>
    <col min="2823" max="2823" width="9.7109375" style="71" customWidth="1"/>
    <col min="2824" max="2825" width="8.85546875" style="71" customWidth="1"/>
    <col min="2826" max="2830" width="10.28515625" style="71" customWidth="1"/>
    <col min="2831" max="2831" width="12.28515625" style="71" bestFit="1" customWidth="1"/>
    <col min="2832" max="2832" width="13.85546875" style="71" customWidth="1"/>
    <col min="2833" max="3072" width="11.42578125" style="71"/>
    <col min="3073" max="3073" width="11.42578125" style="71" customWidth="1"/>
    <col min="3074" max="3074" width="21.5703125" style="71" customWidth="1"/>
    <col min="3075" max="3075" width="10" style="71" bestFit="1" customWidth="1"/>
    <col min="3076" max="3077" width="10" style="71" customWidth="1"/>
    <col min="3078" max="3078" width="8.85546875" style="71" customWidth="1"/>
    <col min="3079" max="3079" width="9.7109375" style="71" customWidth="1"/>
    <col min="3080" max="3081" width="8.85546875" style="71" customWidth="1"/>
    <col min="3082" max="3086" width="10.28515625" style="71" customWidth="1"/>
    <col min="3087" max="3087" width="12.28515625" style="71" bestFit="1" customWidth="1"/>
    <col min="3088" max="3088" width="13.85546875" style="71" customWidth="1"/>
    <col min="3089" max="3328" width="11.42578125" style="71"/>
    <col min="3329" max="3329" width="11.42578125" style="71" customWidth="1"/>
    <col min="3330" max="3330" width="21.5703125" style="71" customWidth="1"/>
    <col min="3331" max="3331" width="10" style="71" bestFit="1" customWidth="1"/>
    <col min="3332" max="3333" width="10" style="71" customWidth="1"/>
    <col min="3334" max="3334" width="8.85546875" style="71" customWidth="1"/>
    <col min="3335" max="3335" width="9.7109375" style="71" customWidth="1"/>
    <col min="3336" max="3337" width="8.85546875" style="71" customWidth="1"/>
    <col min="3338" max="3342" width="10.28515625" style="71" customWidth="1"/>
    <col min="3343" max="3343" width="12.28515625" style="71" bestFit="1" customWidth="1"/>
    <col min="3344" max="3344" width="13.85546875" style="71" customWidth="1"/>
    <col min="3345" max="3584" width="11.42578125" style="71"/>
    <col min="3585" max="3585" width="11.42578125" style="71" customWidth="1"/>
    <col min="3586" max="3586" width="21.5703125" style="71" customWidth="1"/>
    <col min="3587" max="3587" width="10" style="71" bestFit="1" customWidth="1"/>
    <col min="3588" max="3589" width="10" style="71" customWidth="1"/>
    <col min="3590" max="3590" width="8.85546875" style="71" customWidth="1"/>
    <col min="3591" max="3591" width="9.7109375" style="71" customWidth="1"/>
    <col min="3592" max="3593" width="8.85546875" style="71" customWidth="1"/>
    <col min="3594" max="3598" width="10.28515625" style="71" customWidth="1"/>
    <col min="3599" max="3599" width="12.28515625" style="71" bestFit="1" customWidth="1"/>
    <col min="3600" max="3600" width="13.85546875" style="71" customWidth="1"/>
    <col min="3601" max="3840" width="11.42578125" style="71"/>
    <col min="3841" max="3841" width="11.42578125" style="71" customWidth="1"/>
    <col min="3842" max="3842" width="21.5703125" style="71" customWidth="1"/>
    <col min="3843" max="3843" width="10" style="71" bestFit="1" customWidth="1"/>
    <col min="3844" max="3845" width="10" style="71" customWidth="1"/>
    <col min="3846" max="3846" width="8.85546875" style="71" customWidth="1"/>
    <col min="3847" max="3847" width="9.7109375" style="71" customWidth="1"/>
    <col min="3848" max="3849" width="8.85546875" style="71" customWidth="1"/>
    <col min="3850" max="3854" width="10.28515625" style="71" customWidth="1"/>
    <col min="3855" max="3855" width="12.28515625" style="71" bestFit="1" customWidth="1"/>
    <col min="3856" max="3856" width="13.85546875" style="71" customWidth="1"/>
    <col min="3857" max="4096" width="11.42578125" style="71"/>
    <col min="4097" max="4097" width="11.42578125" style="71" customWidth="1"/>
    <col min="4098" max="4098" width="21.5703125" style="71" customWidth="1"/>
    <col min="4099" max="4099" width="10" style="71" bestFit="1" customWidth="1"/>
    <col min="4100" max="4101" width="10" style="71" customWidth="1"/>
    <col min="4102" max="4102" width="8.85546875" style="71" customWidth="1"/>
    <col min="4103" max="4103" width="9.7109375" style="71" customWidth="1"/>
    <col min="4104" max="4105" width="8.85546875" style="71" customWidth="1"/>
    <col min="4106" max="4110" width="10.28515625" style="71" customWidth="1"/>
    <col min="4111" max="4111" width="12.28515625" style="71" bestFit="1" customWidth="1"/>
    <col min="4112" max="4112" width="13.85546875" style="71" customWidth="1"/>
    <col min="4113" max="4352" width="11.42578125" style="71"/>
    <col min="4353" max="4353" width="11.42578125" style="71" customWidth="1"/>
    <col min="4354" max="4354" width="21.5703125" style="71" customWidth="1"/>
    <col min="4355" max="4355" width="10" style="71" bestFit="1" customWidth="1"/>
    <col min="4356" max="4357" width="10" style="71" customWidth="1"/>
    <col min="4358" max="4358" width="8.85546875" style="71" customWidth="1"/>
    <col min="4359" max="4359" width="9.7109375" style="71" customWidth="1"/>
    <col min="4360" max="4361" width="8.85546875" style="71" customWidth="1"/>
    <col min="4362" max="4366" width="10.28515625" style="71" customWidth="1"/>
    <col min="4367" max="4367" width="12.28515625" style="71" bestFit="1" customWidth="1"/>
    <col min="4368" max="4368" width="13.85546875" style="71" customWidth="1"/>
    <col min="4369" max="4608" width="11.42578125" style="71"/>
    <col min="4609" max="4609" width="11.42578125" style="71" customWidth="1"/>
    <col min="4610" max="4610" width="21.5703125" style="71" customWidth="1"/>
    <col min="4611" max="4611" width="10" style="71" bestFit="1" customWidth="1"/>
    <col min="4612" max="4613" width="10" style="71" customWidth="1"/>
    <col min="4614" max="4614" width="8.85546875" style="71" customWidth="1"/>
    <col min="4615" max="4615" width="9.7109375" style="71" customWidth="1"/>
    <col min="4616" max="4617" width="8.85546875" style="71" customWidth="1"/>
    <col min="4618" max="4622" width="10.28515625" style="71" customWidth="1"/>
    <col min="4623" max="4623" width="12.28515625" style="71" bestFit="1" customWidth="1"/>
    <col min="4624" max="4624" width="13.85546875" style="71" customWidth="1"/>
    <col min="4625" max="4864" width="11.42578125" style="71"/>
    <col min="4865" max="4865" width="11.42578125" style="71" customWidth="1"/>
    <col min="4866" max="4866" width="21.5703125" style="71" customWidth="1"/>
    <col min="4867" max="4867" width="10" style="71" bestFit="1" customWidth="1"/>
    <col min="4868" max="4869" width="10" style="71" customWidth="1"/>
    <col min="4870" max="4870" width="8.85546875" style="71" customWidth="1"/>
    <col min="4871" max="4871" width="9.7109375" style="71" customWidth="1"/>
    <col min="4872" max="4873" width="8.85546875" style="71" customWidth="1"/>
    <col min="4874" max="4878" width="10.28515625" style="71" customWidth="1"/>
    <col min="4879" max="4879" width="12.28515625" style="71" bestFit="1" customWidth="1"/>
    <col min="4880" max="4880" width="13.85546875" style="71" customWidth="1"/>
    <col min="4881" max="5120" width="11.42578125" style="71"/>
    <col min="5121" max="5121" width="11.42578125" style="71" customWidth="1"/>
    <col min="5122" max="5122" width="21.5703125" style="71" customWidth="1"/>
    <col min="5123" max="5123" width="10" style="71" bestFit="1" customWidth="1"/>
    <col min="5124" max="5125" width="10" style="71" customWidth="1"/>
    <col min="5126" max="5126" width="8.85546875" style="71" customWidth="1"/>
    <col min="5127" max="5127" width="9.7109375" style="71" customWidth="1"/>
    <col min="5128" max="5129" width="8.85546875" style="71" customWidth="1"/>
    <col min="5130" max="5134" width="10.28515625" style="71" customWidth="1"/>
    <col min="5135" max="5135" width="12.28515625" style="71" bestFit="1" customWidth="1"/>
    <col min="5136" max="5136" width="13.85546875" style="71" customWidth="1"/>
    <col min="5137" max="5376" width="11.42578125" style="71"/>
    <col min="5377" max="5377" width="11.42578125" style="71" customWidth="1"/>
    <col min="5378" max="5378" width="21.5703125" style="71" customWidth="1"/>
    <col min="5379" max="5379" width="10" style="71" bestFit="1" customWidth="1"/>
    <col min="5380" max="5381" width="10" style="71" customWidth="1"/>
    <col min="5382" max="5382" width="8.85546875" style="71" customWidth="1"/>
    <col min="5383" max="5383" width="9.7109375" style="71" customWidth="1"/>
    <col min="5384" max="5385" width="8.85546875" style="71" customWidth="1"/>
    <col min="5386" max="5390" width="10.28515625" style="71" customWidth="1"/>
    <col min="5391" max="5391" width="12.28515625" style="71" bestFit="1" customWidth="1"/>
    <col min="5392" max="5392" width="13.85546875" style="71" customWidth="1"/>
    <col min="5393" max="5632" width="11.42578125" style="71"/>
    <col min="5633" max="5633" width="11.42578125" style="71" customWidth="1"/>
    <col min="5634" max="5634" width="21.5703125" style="71" customWidth="1"/>
    <col min="5635" max="5635" width="10" style="71" bestFit="1" customWidth="1"/>
    <col min="5636" max="5637" width="10" style="71" customWidth="1"/>
    <col min="5638" max="5638" width="8.85546875" style="71" customWidth="1"/>
    <col min="5639" max="5639" width="9.7109375" style="71" customWidth="1"/>
    <col min="5640" max="5641" width="8.85546875" style="71" customWidth="1"/>
    <col min="5642" max="5646" width="10.28515625" style="71" customWidth="1"/>
    <col min="5647" max="5647" width="12.28515625" style="71" bestFit="1" customWidth="1"/>
    <col min="5648" max="5648" width="13.85546875" style="71" customWidth="1"/>
    <col min="5649" max="5888" width="11.42578125" style="71"/>
    <col min="5889" max="5889" width="11.42578125" style="71" customWidth="1"/>
    <col min="5890" max="5890" width="21.5703125" style="71" customWidth="1"/>
    <col min="5891" max="5891" width="10" style="71" bestFit="1" customWidth="1"/>
    <col min="5892" max="5893" width="10" style="71" customWidth="1"/>
    <col min="5894" max="5894" width="8.85546875" style="71" customWidth="1"/>
    <col min="5895" max="5895" width="9.7109375" style="71" customWidth="1"/>
    <col min="5896" max="5897" width="8.85546875" style="71" customWidth="1"/>
    <col min="5898" max="5902" width="10.28515625" style="71" customWidth="1"/>
    <col min="5903" max="5903" width="12.28515625" style="71" bestFit="1" customWidth="1"/>
    <col min="5904" max="5904" width="13.85546875" style="71" customWidth="1"/>
    <col min="5905" max="6144" width="11.42578125" style="71"/>
    <col min="6145" max="6145" width="11.42578125" style="71" customWidth="1"/>
    <col min="6146" max="6146" width="21.5703125" style="71" customWidth="1"/>
    <col min="6147" max="6147" width="10" style="71" bestFit="1" customWidth="1"/>
    <col min="6148" max="6149" width="10" style="71" customWidth="1"/>
    <col min="6150" max="6150" width="8.85546875" style="71" customWidth="1"/>
    <col min="6151" max="6151" width="9.7109375" style="71" customWidth="1"/>
    <col min="6152" max="6153" width="8.85546875" style="71" customWidth="1"/>
    <col min="6154" max="6158" width="10.28515625" style="71" customWidth="1"/>
    <col min="6159" max="6159" width="12.28515625" style="71" bestFit="1" customWidth="1"/>
    <col min="6160" max="6160" width="13.85546875" style="71" customWidth="1"/>
    <col min="6161" max="6400" width="11.42578125" style="71"/>
    <col min="6401" max="6401" width="11.42578125" style="71" customWidth="1"/>
    <col min="6402" max="6402" width="21.5703125" style="71" customWidth="1"/>
    <col min="6403" max="6403" width="10" style="71" bestFit="1" customWidth="1"/>
    <col min="6404" max="6405" width="10" style="71" customWidth="1"/>
    <col min="6406" max="6406" width="8.85546875" style="71" customWidth="1"/>
    <col min="6407" max="6407" width="9.7109375" style="71" customWidth="1"/>
    <col min="6408" max="6409" width="8.85546875" style="71" customWidth="1"/>
    <col min="6410" max="6414" width="10.28515625" style="71" customWidth="1"/>
    <col min="6415" max="6415" width="12.28515625" style="71" bestFit="1" customWidth="1"/>
    <col min="6416" max="6416" width="13.85546875" style="71" customWidth="1"/>
    <col min="6417" max="6656" width="11.42578125" style="71"/>
    <col min="6657" max="6657" width="11.42578125" style="71" customWidth="1"/>
    <col min="6658" max="6658" width="21.5703125" style="71" customWidth="1"/>
    <col min="6659" max="6659" width="10" style="71" bestFit="1" customWidth="1"/>
    <col min="6660" max="6661" width="10" style="71" customWidth="1"/>
    <col min="6662" max="6662" width="8.85546875" style="71" customWidth="1"/>
    <col min="6663" max="6663" width="9.7109375" style="71" customWidth="1"/>
    <col min="6664" max="6665" width="8.85546875" style="71" customWidth="1"/>
    <col min="6666" max="6670" width="10.28515625" style="71" customWidth="1"/>
    <col min="6671" max="6671" width="12.28515625" style="71" bestFit="1" customWidth="1"/>
    <col min="6672" max="6672" width="13.85546875" style="71" customWidth="1"/>
    <col min="6673" max="6912" width="11.42578125" style="71"/>
    <col min="6913" max="6913" width="11.42578125" style="71" customWidth="1"/>
    <col min="6914" max="6914" width="21.5703125" style="71" customWidth="1"/>
    <col min="6915" max="6915" width="10" style="71" bestFit="1" customWidth="1"/>
    <col min="6916" max="6917" width="10" style="71" customWidth="1"/>
    <col min="6918" max="6918" width="8.85546875" style="71" customWidth="1"/>
    <col min="6919" max="6919" width="9.7109375" style="71" customWidth="1"/>
    <col min="6920" max="6921" width="8.85546875" style="71" customWidth="1"/>
    <col min="6922" max="6926" width="10.28515625" style="71" customWidth="1"/>
    <col min="6927" max="6927" width="12.28515625" style="71" bestFit="1" customWidth="1"/>
    <col min="6928" max="6928" width="13.85546875" style="71" customWidth="1"/>
    <col min="6929" max="7168" width="11.42578125" style="71"/>
    <col min="7169" max="7169" width="11.42578125" style="71" customWidth="1"/>
    <col min="7170" max="7170" width="21.5703125" style="71" customWidth="1"/>
    <col min="7171" max="7171" width="10" style="71" bestFit="1" customWidth="1"/>
    <col min="7172" max="7173" width="10" style="71" customWidth="1"/>
    <col min="7174" max="7174" width="8.85546875" style="71" customWidth="1"/>
    <col min="7175" max="7175" width="9.7109375" style="71" customWidth="1"/>
    <col min="7176" max="7177" width="8.85546875" style="71" customWidth="1"/>
    <col min="7178" max="7182" width="10.28515625" style="71" customWidth="1"/>
    <col min="7183" max="7183" width="12.28515625" style="71" bestFit="1" customWidth="1"/>
    <col min="7184" max="7184" width="13.85546875" style="71" customWidth="1"/>
    <col min="7185" max="7424" width="11.42578125" style="71"/>
    <col min="7425" max="7425" width="11.42578125" style="71" customWidth="1"/>
    <col min="7426" max="7426" width="21.5703125" style="71" customWidth="1"/>
    <col min="7427" max="7427" width="10" style="71" bestFit="1" customWidth="1"/>
    <col min="7428" max="7429" width="10" style="71" customWidth="1"/>
    <col min="7430" max="7430" width="8.85546875" style="71" customWidth="1"/>
    <col min="7431" max="7431" width="9.7109375" style="71" customWidth="1"/>
    <col min="7432" max="7433" width="8.85546875" style="71" customWidth="1"/>
    <col min="7434" max="7438" width="10.28515625" style="71" customWidth="1"/>
    <col min="7439" max="7439" width="12.28515625" style="71" bestFit="1" customWidth="1"/>
    <col min="7440" max="7440" width="13.85546875" style="71" customWidth="1"/>
    <col min="7441" max="7680" width="11.42578125" style="71"/>
    <col min="7681" max="7681" width="11.42578125" style="71" customWidth="1"/>
    <col min="7682" max="7682" width="21.5703125" style="71" customWidth="1"/>
    <col min="7683" max="7683" width="10" style="71" bestFit="1" customWidth="1"/>
    <col min="7684" max="7685" width="10" style="71" customWidth="1"/>
    <col min="7686" max="7686" width="8.85546875" style="71" customWidth="1"/>
    <col min="7687" max="7687" width="9.7109375" style="71" customWidth="1"/>
    <col min="7688" max="7689" width="8.85546875" style="71" customWidth="1"/>
    <col min="7690" max="7694" width="10.28515625" style="71" customWidth="1"/>
    <col min="7695" max="7695" width="12.28515625" style="71" bestFit="1" customWidth="1"/>
    <col min="7696" max="7696" width="13.85546875" style="71" customWidth="1"/>
    <col min="7697" max="7936" width="11.42578125" style="71"/>
    <col min="7937" max="7937" width="11.42578125" style="71" customWidth="1"/>
    <col min="7938" max="7938" width="21.5703125" style="71" customWidth="1"/>
    <col min="7939" max="7939" width="10" style="71" bestFit="1" customWidth="1"/>
    <col min="7940" max="7941" width="10" style="71" customWidth="1"/>
    <col min="7942" max="7942" width="8.85546875" style="71" customWidth="1"/>
    <col min="7943" max="7943" width="9.7109375" style="71" customWidth="1"/>
    <col min="7944" max="7945" width="8.85546875" style="71" customWidth="1"/>
    <col min="7946" max="7950" width="10.28515625" style="71" customWidth="1"/>
    <col min="7951" max="7951" width="12.28515625" style="71" bestFit="1" customWidth="1"/>
    <col min="7952" max="7952" width="13.85546875" style="71" customWidth="1"/>
    <col min="7953" max="8192" width="11.42578125" style="71"/>
    <col min="8193" max="8193" width="11.42578125" style="71" customWidth="1"/>
    <col min="8194" max="8194" width="21.5703125" style="71" customWidth="1"/>
    <col min="8195" max="8195" width="10" style="71" bestFit="1" customWidth="1"/>
    <col min="8196" max="8197" width="10" style="71" customWidth="1"/>
    <col min="8198" max="8198" width="8.85546875" style="71" customWidth="1"/>
    <col min="8199" max="8199" width="9.7109375" style="71" customWidth="1"/>
    <col min="8200" max="8201" width="8.85546875" style="71" customWidth="1"/>
    <col min="8202" max="8206" width="10.28515625" style="71" customWidth="1"/>
    <col min="8207" max="8207" width="12.28515625" style="71" bestFit="1" customWidth="1"/>
    <col min="8208" max="8208" width="13.85546875" style="71" customWidth="1"/>
    <col min="8209" max="8448" width="11.42578125" style="71"/>
    <col min="8449" max="8449" width="11.42578125" style="71" customWidth="1"/>
    <col min="8450" max="8450" width="21.5703125" style="71" customWidth="1"/>
    <col min="8451" max="8451" width="10" style="71" bestFit="1" customWidth="1"/>
    <col min="8452" max="8453" width="10" style="71" customWidth="1"/>
    <col min="8454" max="8454" width="8.85546875" style="71" customWidth="1"/>
    <col min="8455" max="8455" width="9.7109375" style="71" customWidth="1"/>
    <col min="8456" max="8457" width="8.85546875" style="71" customWidth="1"/>
    <col min="8458" max="8462" width="10.28515625" style="71" customWidth="1"/>
    <col min="8463" max="8463" width="12.28515625" style="71" bestFit="1" customWidth="1"/>
    <col min="8464" max="8464" width="13.85546875" style="71" customWidth="1"/>
    <col min="8465" max="8704" width="11.42578125" style="71"/>
    <col min="8705" max="8705" width="11.42578125" style="71" customWidth="1"/>
    <col min="8706" max="8706" width="21.5703125" style="71" customWidth="1"/>
    <col min="8707" max="8707" width="10" style="71" bestFit="1" customWidth="1"/>
    <col min="8708" max="8709" width="10" style="71" customWidth="1"/>
    <col min="8710" max="8710" width="8.85546875" style="71" customWidth="1"/>
    <col min="8711" max="8711" width="9.7109375" style="71" customWidth="1"/>
    <col min="8712" max="8713" width="8.85546875" style="71" customWidth="1"/>
    <col min="8714" max="8718" width="10.28515625" style="71" customWidth="1"/>
    <col min="8719" max="8719" width="12.28515625" style="71" bestFit="1" customWidth="1"/>
    <col min="8720" max="8720" width="13.85546875" style="71" customWidth="1"/>
    <col min="8721" max="8960" width="11.42578125" style="71"/>
    <col min="8961" max="8961" width="11.42578125" style="71" customWidth="1"/>
    <col min="8962" max="8962" width="21.5703125" style="71" customWidth="1"/>
    <col min="8963" max="8963" width="10" style="71" bestFit="1" customWidth="1"/>
    <col min="8964" max="8965" width="10" style="71" customWidth="1"/>
    <col min="8966" max="8966" width="8.85546875" style="71" customWidth="1"/>
    <col min="8967" max="8967" width="9.7109375" style="71" customWidth="1"/>
    <col min="8968" max="8969" width="8.85546875" style="71" customWidth="1"/>
    <col min="8970" max="8974" width="10.28515625" style="71" customWidth="1"/>
    <col min="8975" max="8975" width="12.28515625" style="71" bestFit="1" customWidth="1"/>
    <col min="8976" max="8976" width="13.85546875" style="71" customWidth="1"/>
    <col min="8977" max="9216" width="11.42578125" style="71"/>
    <col min="9217" max="9217" width="11.42578125" style="71" customWidth="1"/>
    <col min="9218" max="9218" width="21.5703125" style="71" customWidth="1"/>
    <col min="9219" max="9219" width="10" style="71" bestFit="1" customWidth="1"/>
    <col min="9220" max="9221" width="10" style="71" customWidth="1"/>
    <col min="9222" max="9222" width="8.85546875" style="71" customWidth="1"/>
    <col min="9223" max="9223" width="9.7109375" style="71" customWidth="1"/>
    <col min="9224" max="9225" width="8.85546875" style="71" customWidth="1"/>
    <col min="9226" max="9230" width="10.28515625" style="71" customWidth="1"/>
    <col min="9231" max="9231" width="12.28515625" style="71" bestFit="1" customWidth="1"/>
    <col min="9232" max="9232" width="13.85546875" style="71" customWidth="1"/>
    <col min="9233" max="9472" width="11.42578125" style="71"/>
    <col min="9473" max="9473" width="11.42578125" style="71" customWidth="1"/>
    <col min="9474" max="9474" width="21.5703125" style="71" customWidth="1"/>
    <col min="9475" max="9475" width="10" style="71" bestFit="1" customWidth="1"/>
    <col min="9476" max="9477" width="10" style="71" customWidth="1"/>
    <col min="9478" max="9478" width="8.85546875" style="71" customWidth="1"/>
    <col min="9479" max="9479" width="9.7109375" style="71" customWidth="1"/>
    <col min="9480" max="9481" width="8.85546875" style="71" customWidth="1"/>
    <col min="9482" max="9486" width="10.28515625" style="71" customWidth="1"/>
    <col min="9487" max="9487" width="12.28515625" style="71" bestFit="1" customWidth="1"/>
    <col min="9488" max="9488" width="13.85546875" style="71" customWidth="1"/>
    <col min="9489" max="9728" width="11.42578125" style="71"/>
    <col min="9729" max="9729" width="11.42578125" style="71" customWidth="1"/>
    <col min="9730" max="9730" width="21.5703125" style="71" customWidth="1"/>
    <col min="9731" max="9731" width="10" style="71" bestFit="1" customWidth="1"/>
    <col min="9732" max="9733" width="10" style="71" customWidth="1"/>
    <col min="9734" max="9734" width="8.85546875" style="71" customWidth="1"/>
    <col min="9735" max="9735" width="9.7109375" style="71" customWidth="1"/>
    <col min="9736" max="9737" width="8.85546875" style="71" customWidth="1"/>
    <col min="9738" max="9742" width="10.28515625" style="71" customWidth="1"/>
    <col min="9743" max="9743" width="12.28515625" style="71" bestFit="1" customWidth="1"/>
    <col min="9744" max="9744" width="13.85546875" style="71" customWidth="1"/>
    <col min="9745" max="9984" width="11.42578125" style="71"/>
    <col min="9985" max="9985" width="11.42578125" style="71" customWidth="1"/>
    <col min="9986" max="9986" width="21.5703125" style="71" customWidth="1"/>
    <col min="9987" max="9987" width="10" style="71" bestFit="1" customWidth="1"/>
    <col min="9988" max="9989" width="10" style="71" customWidth="1"/>
    <col min="9990" max="9990" width="8.85546875" style="71" customWidth="1"/>
    <col min="9991" max="9991" width="9.7109375" style="71" customWidth="1"/>
    <col min="9992" max="9993" width="8.85546875" style="71" customWidth="1"/>
    <col min="9994" max="9998" width="10.28515625" style="71" customWidth="1"/>
    <col min="9999" max="9999" width="12.28515625" style="71" bestFit="1" customWidth="1"/>
    <col min="10000" max="10000" width="13.85546875" style="71" customWidth="1"/>
    <col min="10001" max="10240" width="11.42578125" style="71"/>
    <col min="10241" max="10241" width="11.42578125" style="71" customWidth="1"/>
    <col min="10242" max="10242" width="21.5703125" style="71" customWidth="1"/>
    <col min="10243" max="10243" width="10" style="71" bestFit="1" customWidth="1"/>
    <col min="10244" max="10245" width="10" style="71" customWidth="1"/>
    <col min="10246" max="10246" width="8.85546875" style="71" customWidth="1"/>
    <col min="10247" max="10247" width="9.7109375" style="71" customWidth="1"/>
    <col min="10248" max="10249" width="8.85546875" style="71" customWidth="1"/>
    <col min="10250" max="10254" width="10.28515625" style="71" customWidth="1"/>
    <col min="10255" max="10255" width="12.28515625" style="71" bestFit="1" customWidth="1"/>
    <col min="10256" max="10256" width="13.85546875" style="71" customWidth="1"/>
    <col min="10257" max="10496" width="11.42578125" style="71"/>
    <col min="10497" max="10497" width="11.42578125" style="71" customWidth="1"/>
    <col min="10498" max="10498" width="21.5703125" style="71" customWidth="1"/>
    <col min="10499" max="10499" width="10" style="71" bestFit="1" customWidth="1"/>
    <col min="10500" max="10501" width="10" style="71" customWidth="1"/>
    <col min="10502" max="10502" width="8.85546875" style="71" customWidth="1"/>
    <col min="10503" max="10503" width="9.7109375" style="71" customWidth="1"/>
    <col min="10504" max="10505" width="8.85546875" style="71" customWidth="1"/>
    <col min="10506" max="10510" width="10.28515625" style="71" customWidth="1"/>
    <col min="10511" max="10511" width="12.28515625" style="71" bestFit="1" customWidth="1"/>
    <col min="10512" max="10512" width="13.85546875" style="71" customWidth="1"/>
    <col min="10513" max="10752" width="11.42578125" style="71"/>
    <col min="10753" max="10753" width="11.42578125" style="71" customWidth="1"/>
    <col min="10754" max="10754" width="21.5703125" style="71" customWidth="1"/>
    <col min="10755" max="10755" width="10" style="71" bestFit="1" customWidth="1"/>
    <col min="10756" max="10757" width="10" style="71" customWidth="1"/>
    <col min="10758" max="10758" width="8.85546875" style="71" customWidth="1"/>
    <col min="10759" max="10759" width="9.7109375" style="71" customWidth="1"/>
    <col min="10760" max="10761" width="8.85546875" style="71" customWidth="1"/>
    <col min="10762" max="10766" width="10.28515625" style="71" customWidth="1"/>
    <col min="10767" max="10767" width="12.28515625" style="71" bestFit="1" customWidth="1"/>
    <col min="10768" max="10768" width="13.85546875" style="71" customWidth="1"/>
    <col min="10769" max="11008" width="11.42578125" style="71"/>
    <col min="11009" max="11009" width="11.42578125" style="71" customWidth="1"/>
    <col min="11010" max="11010" width="21.5703125" style="71" customWidth="1"/>
    <col min="11011" max="11011" width="10" style="71" bestFit="1" customWidth="1"/>
    <col min="11012" max="11013" width="10" style="71" customWidth="1"/>
    <col min="11014" max="11014" width="8.85546875" style="71" customWidth="1"/>
    <col min="11015" max="11015" width="9.7109375" style="71" customWidth="1"/>
    <col min="11016" max="11017" width="8.85546875" style="71" customWidth="1"/>
    <col min="11018" max="11022" width="10.28515625" style="71" customWidth="1"/>
    <col min="11023" max="11023" width="12.28515625" style="71" bestFit="1" customWidth="1"/>
    <col min="11024" max="11024" width="13.85546875" style="71" customWidth="1"/>
    <col min="11025" max="11264" width="11.42578125" style="71"/>
    <col min="11265" max="11265" width="11.42578125" style="71" customWidth="1"/>
    <col min="11266" max="11266" width="21.5703125" style="71" customWidth="1"/>
    <col min="11267" max="11267" width="10" style="71" bestFit="1" customWidth="1"/>
    <col min="11268" max="11269" width="10" style="71" customWidth="1"/>
    <col min="11270" max="11270" width="8.85546875" style="71" customWidth="1"/>
    <col min="11271" max="11271" width="9.7109375" style="71" customWidth="1"/>
    <col min="11272" max="11273" width="8.85546875" style="71" customWidth="1"/>
    <col min="11274" max="11278" width="10.28515625" style="71" customWidth="1"/>
    <col min="11279" max="11279" width="12.28515625" style="71" bestFit="1" customWidth="1"/>
    <col min="11280" max="11280" width="13.85546875" style="71" customWidth="1"/>
    <col min="11281" max="11520" width="11.42578125" style="71"/>
    <col min="11521" max="11521" width="11.42578125" style="71" customWidth="1"/>
    <col min="11522" max="11522" width="21.5703125" style="71" customWidth="1"/>
    <col min="11523" max="11523" width="10" style="71" bestFit="1" customWidth="1"/>
    <col min="11524" max="11525" width="10" style="71" customWidth="1"/>
    <col min="11526" max="11526" width="8.85546875" style="71" customWidth="1"/>
    <col min="11527" max="11527" width="9.7109375" style="71" customWidth="1"/>
    <col min="11528" max="11529" width="8.85546875" style="71" customWidth="1"/>
    <col min="11530" max="11534" width="10.28515625" style="71" customWidth="1"/>
    <col min="11535" max="11535" width="12.28515625" style="71" bestFit="1" customWidth="1"/>
    <col min="11536" max="11536" width="13.85546875" style="71" customWidth="1"/>
    <col min="11537" max="11776" width="11.42578125" style="71"/>
    <col min="11777" max="11777" width="11.42578125" style="71" customWidth="1"/>
    <col min="11778" max="11778" width="21.5703125" style="71" customWidth="1"/>
    <col min="11779" max="11779" width="10" style="71" bestFit="1" customWidth="1"/>
    <col min="11780" max="11781" width="10" style="71" customWidth="1"/>
    <col min="11782" max="11782" width="8.85546875" style="71" customWidth="1"/>
    <col min="11783" max="11783" width="9.7109375" style="71" customWidth="1"/>
    <col min="11784" max="11785" width="8.85546875" style="71" customWidth="1"/>
    <col min="11786" max="11790" width="10.28515625" style="71" customWidth="1"/>
    <col min="11791" max="11791" width="12.28515625" style="71" bestFit="1" customWidth="1"/>
    <col min="11792" max="11792" width="13.85546875" style="71" customWidth="1"/>
    <col min="11793" max="12032" width="11.42578125" style="71"/>
    <col min="12033" max="12033" width="11.42578125" style="71" customWidth="1"/>
    <col min="12034" max="12034" width="21.5703125" style="71" customWidth="1"/>
    <col min="12035" max="12035" width="10" style="71" bestFit="1" customWidth="1"/>
    <col min="12036" max="12037" width="10" style="71" customWidth="1"/>
    <col min="12038" max="12038" width="8.85546875" style="71" customWidth="1"/>
    <col min="12039" max="12039" width="9.7109375" style="71" customWidth="1"/>
    <col min="12040" max="12041" width="8.85546875" style="71" customWidth="1"/>
    <col min="12042" max="12046" width="10.28515625" style="71" customWidth="1"/>
    <col min="12047" max="12047" width="12.28515625" style="71" bestFit="1" customWidth="1"/>
    <col min="12048" max="12048" width="13.85546875" style="71" customWidth="1"/>
    <col min="12049" max="12288" width="11.42578125" style="71"/>
    <col min="12289" max="12289" width="11.42578125" style="71" customWidth="1"/>
    <col min="12290" max="12290" width="21.5703125" style="71" customWidth="1"/>
    <col min="12291" max="12291" width="10" style="71" bestFit="1" customWidth="1"/>
    <col min="12292" max="12293" width="10" style="71" customWidth="1"/>
    <col min="12294" max="12294" width="8.85546875" style="71" customWidth="1"/>
    <col min="12295" max="12295" width="9.7109375" style="71" customWidth="1"/>
    <col min="12296" max="12297" width="8.85546875" style="71" customWidth="1"/>
    <col min="12298" max="12302" width="10.28515625" style="71" customWidth="1"/>
    <col min="12303" max="12303" width="12.28515625" style="71" bestFit="1" customWidth="1"/>
    <col min="12304" max="12304" width="13.85546875" style="71" customWidth="1"/>
    <col min="12305" max="12544" width="11.42578125" style="71"/>
    <col min="12545" max="12545" width="11.42578125" style="71" customWidth="1"/>
    <col min="12546" max="12546" width="21.5703125" style="71" customWidth="1"/>
    <col min="12547" max="12547" width="10" style="71" bestFit="1" customWidth="1"/>
    <col min="12548" max="12549" width="10" style="71" customWidth="1"/>
    <col min="12550" max="12550" width="8.85546875" style="71" customWidth="1"/>
    <col min="12551" max="12551" width="9.7109375" style="71" customWidth="1"/>
    <col min="12552" max="12553" width="8.85546875" style="71" customWidth="1"/>
    <col min="12554" max="12558" width="10.28515625" style="71" customWidth="1"/>
    <col min="12559" max="12559" width="12.28515625" style="71" bestFit="1" customWidth="1"/>
    <col min="12560" max="12560" width="13.85546875" style="71" customWidth="1"/>
    <col min="12561" max="12800" width="11.42578125" style="71"/>
    <col min="12801" max="12801" width="11.42578125" style="71" customWidth="1"/>
    <col min="12802" max="12802" width="21.5703125" style="71" customWidth="1"/>
    <col min="12803" max="12803" width="10" style="71" bestFit="1" customWidth="1"/>
    <col min="12804" max="12805" width="10" style="71" customWidth="1"/>
    <col min="12806" max="12806" width="8.85546875" style="71" customWidth="1"/>
    <col min="12807" max="12807" width="9.7109375" style="71" customWidth="1"/>
    <col min="12808" max="12809" width="8.85546875" style="71" customWidth="1"/>
    <col min="12810" max="12814" width="10.28515625" style="71" customWidth="1"/>
    <col min="12815" max="12815" width="12.28515625" style="71" bestFit="1" customWidth="1"/>
    <col min="12816" max="12816" width="13.85546875" style="71" customWidth="1"/>
    <col min="12817" max="13056" width="11.42578125" style="71"/>
    <col min="13057" max="13057" width="11.42578125" style="71" customWidth="1"/>
    <col min="13058" max="13058" width="21.5703125" style="71" customWidth="1"/>
    <col min="13059" max="13059" width="10" style="71" bestFit="1" customWidth="1"/>
    <col min="13060" max="13061" width="10" style="71" customWidth="1"/>
    <col min="13062" max="13062" width="8.85546875" style="71" customWidth="1"/>
    <col min="13063" max="13063" width="9.7109375" style="71" customWidth="1"/>
    <col min="13064" max="13065" width="8.85546875" style="71" customWidth="1"/>
    <col min="13066" max="13070" width="10.28515625" style="71" customWidth="1"/>
    <col min="13071" max="13071" width="12.28515625" style="71" bestFit="1" customWidth="1"/>
    <col min="13072" max="13072" width="13.85546875" style="71" customWidth="1"/>
    <col min="13073" max="13312" width="11.42578125" style="71"/>
    <col min="13313" max="13313" width="11.42578125" style="71" customWidth="1"/>
    <col min="13314" max="13314" width="21.5703125" style="71" customWidth="1"/>
    <col min="13315" max="13315" width="10" style="71" bestFit="1" customWidth="1"/>
    <col min="13316" max="13317" width="10" style="71" customWidth="1"/>
    <col min="13318" max="13318" width="8.85546875" style="71" customWidth="1"/>
    <col min="13319" max="13319" width="9.7109375" style="71" customWidth="1"/>
    <col min="13320" max="13321" width="8.85546875" style="71" customWidth="1"/>
    <col min="13322" max="13326" width="10.28515625" style="71" customWidth="1"/>
    <col min="13327" max="13327" width="12.28515625" style="71" bestFit="1" customWidth="1"/>
    <col min="13328" max="13328" width="13.85546875" style="71" customWidth="1"/>
    <col min="13329" max="13568" width="11.42578125" style="71"/>
    <col min="13569" max="13569" width="11.42578125" style="71" customWidth="1"/>
    <col min="13570" max="13570" width="21.5703125" style="71" customWidth="1"/>
    <col min="13571" max="13571" width="10" style="71" bestFit="1" customWidth="1"/>
    <col min="13572" max="13573" width="10" style="71" customWidth="1"/>
    <col min="13574" max="13574" width="8.85546875" style="71" customWidth="1"/>
    <col min="13575" max="13575" width="9.7109375" style="71" customWidth="1"/>
    <col min="13576" max="13577" width="8.85546875" style="71" customWidth="1"/>
    <col min="13578" max="13582" width="10.28515625" style="71" customWidth="1"/>
    <col min="13583" max="13583" width="12.28515625" style="71" bestFit="1" customWidth="1"/>
    <col min="13584" max="13584" width="13.85546875" style="71" customWidth="1"/>
    <col min="13585" max="13824" width="11.42578125" style="71"/>
    <col min="13825" max="13825" width="11.42578125" style="71" customWidth="1"/>
    <col min="13826" max="13826" width="21.5703125" style="71" customWidth="1"/>
    <col min="13827" max="13827" width="10" style="71" bestFit="1" customWidth="1"/>
    <col min="13828" max="13829" width="10" style="71" customWidth="1"/>
    <col min="13830" max="13830" width="8.85546875" style="71" customWidth="1"/>
    <col min="13831" max="13831" width="9.7109375" style="71" customWidth="1"/>
    <col min="13832" max="13833" width="8.85546875" style="71" customWidth="1"/>
    <col min="13834" max="13838" width="10.28515625" style="71" customWidth="1"/>
    <col min="13839" max="13839" width="12.28515625" style="71" bestFit="1" customWidth="1"/>
    <col min="13840" max="13840" width="13.85546875" style="71" customWidth="1"/>
    <col min="13841" max="14080" width="11.42578125" style="71"/>
    <col min="14081" max="14081" width="11.42578125" style="71" customWidth="1"/>
    <col min="14082" max="14082" width="21.5703125" style="71" customWidth="1"/>
    <col min="14083" max="14083" width="10" style="71" bestFit="1" customWidth="1"/>
    <col min="14084" max="14085" width="10" style="71" customWidth="1"/>
    <col min="14086" max="14086" width="8.85546875" style="71" customWidth="1"/>
    <col min="14087" max="14087" width="9.7109375" style="71" customWidth="1"/>
    <col min="14088" max="14089" width="8.85546875" style="71" customWidth="1"/>
    <col min="14090" max="14094" width="10.28515625" style="71" customWidth="1"/>
    <col min="14095" max="14095" width="12.28515625" style="71" bestFit="1" customWidth="1"/>
    <col min="14096" max="14096" width="13.85546875" style="71" customWidth="1"/>
    <col min="14097" max="14336" width="11.42578125" style="71"/>
    <col min="14337" max="14337" width="11.42578125" style="71" customWidth="1"/>
    <col min="14338" max="14338" width="21.5703125" style="71" customWidth="1"/>
    <col min="14339" max="14339" width="10" style="71" bestFit="1" customWidth="1"/>
    <col min="14340" max="14341" width="10" style="71" customWidth="1"/>
    <col min="14342" max="14342" width="8.85546875" style="71" customWidth="1"/>
    <col min="14343" max="14343" width="9.7109375" style="71" customWidth="1"/>
    <col min="14344" max="14345" width="8.85546875" style="71" customWidth="1"/>
    <col min="14346" max="14350" width="10.28515625" style="71" customWidth="1"/>
    <col min="14351" max="14351" width="12.28515625" style="71" bestFit="1" customWidth="1"/>
    <col min="14352" max="14352" width="13.85546875" style="71" customWidth="1"/>
    <col min="14353" max="14592" width="11.42578125" style="71"/>
    <col min="14593" max="14593" width="11.42578125" style="71" customWidth="1"/>
    <col min="14594" max="14594" width="21.5703125" style="71" customWidth="1"/>
    <col min="14595" max="14595" width="10" style="71" bestFit="1" customWidth="1"/>
    <col min="14596" max="14597" width="10" style="71" customWidth="1"/>
    <col min="14598" max="14598" width="8.85546875" style="71" customWidth="1"/>
    <col min="14599" max="14599" width="9.7109375" style="71" customWidth="1"/>
    <col min="14600" max="14601" width="8.85546875" style="71" customWidth="1"/>
    <col min="14602" max="14606" width="10.28515625" style="71" customWidth="1"/>
    <col min="14607" max="14607" width="12.28515625" style="71" bestFit="1" customWidth="1"/>
    <col min="14608" max="14608" width="13.85546875" style="71" customWidth="1"/>
    <col min="14609" max="14848" width="11.42578125" style="71"/>
    <col min="14849" max="14849" width="11.42578125" style="71" customWidth="1"/>
    <col min="14850" max="14850" width="21.5703125" style="71" customWidth="1"/>
    <col min="14851" max="14851" width="10" style="71" bestFit="1" customWidth="1"/>
    <col min="14852" max="14853" width="10" style="71" customWidth="1"/>
    <col min="14854" max="14854" width="8.85546875" style="71" customWidth="1"/>
    <col min="14855" max="14855" width="9.7109375" style="71" customWidth="1"/>
    <col min="14856" max="14857" width="8.85546875" style="71" customWidth="1"/>
    <col min="14858" max="14862" width="10.28515625" style="71" customWidth="1"/>
    <col min="14863" max="14863" width="12.28515625" style="71" bestFit="1" customWidth="1"/>
    <col min="14864" max="14864" width="13.85546875" style="71" customWidth="1"/>
    <col min="14865" max="15104" width="11.42578125" style="71"/>
    <col min="15105" max="15105" width="11.42578125" style="71" customWidth="1"/>
    <col min="15106" max="15106" width="21.5703125" style="71" customWidth="1"/>
    <col min="15107" max="15107" width="10" style="71" bestFit="1" customWidth="1"/>
    <col min="15108" max="15109" width="10" style="71" customWidth="1"/>
    <col min="15110" max="15110" width="8.85546875" style="71" customWidth="1"/>
    <col min="15111" max="15111" width="9.7109375" style="71" customWidth="1"/>
    <col min="15112" max="15113" width="8.85546875" style="71" customWidth="1"/>
    <col min="15114" max="15118" width="10.28515625" style="71" customWidth="1"/>
    <col min="15119" max="15119" width="12.28515625" style="71" bestFit="1" customWidth="1"/>
    <col min="15120" max="15120" width="13.85546875" style="71" customWidth="1"/>
    <col min="15121" max="15360" width="11.42578125" style="71"/>
    <col min="15361" max="15361" width="11.42578125" style="71" customWidth="1"/>
    <col min="15362" max="15362" width="21.5703125" style="71" customWidth="1"/>
    <col min="15363" max="15363" width="10" style="71" bestFit="1" customWidth="1"/>
    <col min="15364" max="15365" width="10" style="71" customWidth="1"/>
    <col min="15366" max="15366" width="8.85546875" style="71" customWidth="1"/>
    <col min="15367" max="15367" width="9.7109375" style="71" customWidth="1"/>
    <col min="15368" max="15369" width="8.85546875" style="71" customWidth="1"/>
    <col min="15370" max="15374" width="10.28515625" style="71" customWidth="1"/>
    <col min="15375" max="15375" width="12.28515625" style="71" bestFit="1" customWidth="1"/>
    <col min="15376" max="15376" width="13.85546875" style="71" customWidth="1"/>
    <col min="15377" max="15616" width="11.42578125" style="71"/>
    <col min="15617" max="15617" width="11.42578125" style="71" customWidth="1"/>
    <col min="15618" max="15618" width="21.5703125" style="71" customWidth="1"/>
    <col min="15619" max="15619" width="10" style="71" bestFit="1" customWidth="1"/>
    <col min="15620" max="15621" width="10" style="71" customWidth="1"/>
    <col min="15622" max="15622" width="8.85546875" style="71" customWidth="1"/>
    <col min="15623" max="15623" width="9.7109375" style="71" customWidth="1"/>
    <col min="15624" max="15625" width="8.85546875" style="71" customWidth="1"/>
    <col min="15626" max="15630" width="10.28515625" style="71" customWidth="1"/>
    <col min="15631" max="15631" width="12.28515625" style="71" bestFit="1" customWidth="1"/>
    <col min="15632" max="15632" width="13.85546875" style="71" customWidth="1"/>
    <col min="15633" max="15872" width="11.42578125" style="71"/>
    <col min="15873" max="15873" width="11.42578125" style="71" customWidth="1"/>
    <col min="15874" max="15874" width="21.5703125" style="71" customWidth="1"/>
    <col min="15875" max="15875" width="10" style="71" bestFit="1" customWidth="1"/>
    <col min="15876" max="15877" width="10" style="71" customWidth="1"/>
    <col min="15878" max="15878" width="8.85546875" style="71" customWidth="1"/>
    <col min="15879" max="15879" width="9.7109375" style="71" customWidth="1"/>
    <col min="15880" max="15881" width="8.85546875" style="71" customWidth="1"/>
    <col min="15882" max="15886" width="10.28515625" style="71" customWidth="1"/>
    <col min="15887" max="15887" width="12.28515625" style="71" bestFit="1" customWidth="1"/>
    <col min="15888" max="15888" width="13.85546875" style="71" customWidth="1"/>
    <col min="15889" max="16128" width="11.42578125" style="71"/>
    <col min="16129" max="16129" width="11.42578125" style="71" customWidth="1"/>
    <col min="16130" max="16130" width="21.5703125" style="71" customWidth="1"/>
    <col min="16131" max="16131" width="10" style="71" bestFit="1" customWidth="1"/>
    <col min="16132" max="16133" width="10" style="71" customWidth="1"/>
    <col min="16134" max="16134" width="8.85546875" style="71" customWidth="1"/>
    <col min="16135" max="16135" width="9.7109375" style="71" customWidth="1"/>
    <col min="16136" max="16137" width="8.85546875" style="71" customWidth="1"/>
    <col min="16138" max="16142" width="10.28515625" style="71" customWidth="1"/>
    <col min="16143" max="16143" width="12.28515625" style="71" bestFit="1" customWidth="1"/>
    <col min="16144" max="16144" width="13.85546875" style="71" customWidth="1"/>
    <col min="16145" max="16384" width="11.42578125" style="71"/>
  </cols>
  <sheetData>
    <row r="1" spans="2:43" s="84" customFormat="1" x14ac:dyDescent="0.2">
      <c r="B1" s="158" t="s">
        <v>123</v>
      </c>
      <c r="C1" s="158"/>
      <c r="D1" s="158"/>
      <c r="E1" s="158"/>
      <c r="F1" s="158"/>
      <c r="G1" s="158"/>
      <c r="H1" s="158"/>
      <c r="I1" s="158"/>
      <c r="J1" s="158"/>
      <c r="K1" s="158"/>
      <c r="L1" s="158"/>
      <c r="M1" s="158"/>
      <c r="N1" s="158"/>
      <c r="O1" s="158"/>
    </row>
    <row r="2" spans="2:43" s="84" customFormat="1" ht="6.75" customHeight="1" thickBot="1" x14ac:dyDescent="0.25">
      <c r="P2" s="85"/>
    </row>
    <row r="3" spans="2:43" s="84" customFormat="1" ht="12.75" thickBot="1" x14ac:dyDescent="0.25">
      <c r="B3" s="67" t="s">
        <v>86</v>
      </c>
      <c r="C3" s="86" t="s">
        <v>52</v>
      </c>
      <c r="D3" s="86" t="s">
        <v>53</v>
      </c>
      <c r="E3" s="86" t="s">
        <v>54</v>
      </c>
      <c r="F3" s="86" t="s">
        <v>55</v>
      </c>
      <c r="G3" s="86" t="s">
        <v>56</v>
      </c>
      <c r="H3" s="86" t="s">
        <v>57</v>
      </c>
      <c r="I3" s="86" t="s">
        <v>58</v>
      </c>
      <c r="J3" s="86" t="s">
        <v>59</v>
      </c>
      <c r="K3" s="86" t="s">
        <v>60</v>
      </c>
      <c r="L3" s="86" t="s">
        <v>61</v>
      </c>
      <c r="M3" s="86" t="s">
        <v>62</v>
      </c>
      <c r="N3" s="86" t="s">
        <v>63</v>
      </c>
      <c r="O3" s="69" t="s">
        <v>64</v>
      </c>
      <c r="P3" s="85"/>
    </row>
    <row r="4" spans="2:43" s="84" customFormat="1" ht="12.75" thickBot="1" x14ac:dyDescent="0.25">
      <c r="B4" s="87" t="s">
        <v>87</v>
      </c>
      <c r="C4" s="88">
        <v>651075.56000000006</v>
      </c>
      <c r="D4" s="88">
        <v>407267.93</v>
      </c>
      <c r="E4" s="88">
        <v>186832.86</v>
      </c>
      <c r="F4" s="88">
        <v>614334.6</v>
      </c>
      <c r="G4" s="88">
        <v>1154887.46</v>
      </c>
      <c r="H4" s="89">
        <v>858587.62</v>
      </c>
      <c r="I4" s="89">
        <v>1556785.87</v>
      </c>
      <c r="J4" s="89">
        <v>1437928.57</v>
      </c>
      <c r="K4" s="89">
        <v>1375900.32</v>
      </c>
      <c r="L4" s="89">
        <v>1098376.3500000001</v>
      </c>
      <c r="M4" s="89">
        <v>1368892.06</v>
      </c>
      <c r="N4" s="89">
        <v>974073.02</v>
      </c>
      <c r="O4" s="90">
        <f>SUM(C4:N4)</f>
        <v>11684942.220000001</v>
      </c>
      <c r="P4" s="91"/>
      <c r="Q4" s="92"/>
    </row>
    <row r="5" spans="2:43" s="84" customFormat="1" ht="12.75" thickBot="1" x14ac:dyDescent="0.25">
      <c r="B5" s="72" t="s">
        <v>88</v>
      </c>
      <c r="C5" s="88">
        <v>516332.38</v>
      </c>
      <c r="D5" s="88">
        <v>223895.24</v>
      </c>
      <c r="E5" s="88">
        <v>500036.82</v>
      </c>
      <c r="F5" s="88">
        <v>663709.68000000005</v>
      </c>
      <c r="G5" s="88">
        <v>1027833.49</v>
      </c>
      <c r="H5" s="88">
        <v>931298.89</v>
      </c>
      <c r="I5" s="89">
        <v>1125881.1100000001</v>
      </c>
      <c r="J5" s="89">
        <v>505208.73</v>
      </c>
      <c r="K5" s="89">
        <v>238183.17</v>
      </c>
      <c r="L5" s="89">
        <v>325231.75</v>
      </c>
      <c r="M5" s="89">
        <v>392104.13</v>
      </c>
      <c r="N5" s="89">
        <v>158856.19</v>
      </c>
      <c r="O5" s="90">
        <f>SUM(C5:N5)</f>
        <v>6608571.5800000001</v>
      </c>
      <c r="P5" s="91"/>
      <c r="Q5" s="92"/>
    </row>
    <row r="6" spans="2:43" s="84" customFormat="1" ht="12.75" thickBot="1" x14ac:dyDescent="0.25">
      <c r="B6" s="93" t="s">
        <v>89</v>
      </c>
      <c r="C6" s="88">
        <v>0</v>
      </c>
      <c r="D6" s="88">
        <v>0</v>
      </c>
      <c r="E6" s="88">
        <v>0</v>
      </c>
      <c r="F6" s="88">
        <v>0</v>
      </c>
      <c r="G6" s="88">
        <v>0</v>
      </c>
      <c r="H6" s="89">
        <v>0</v>
      </c>
      <c r="I6" s="89">
        <v>0</v>
      </c>
      <c r="J6" s="89">
        <v>0</v>
      </c>
      <c r="K6" s="89">
        <v>0</v>
      </c>
      <c r="L6" s="89">
        <v>0</v>
      </c>
      <c r="M6" s="89">
        <v>0</v>
      </c>
      <c r="N6" s="89">
        <v>0</v>
      </c>
      <c r="O6" s="90">
        <f>SUM(C6:N6)</f>
        <v>0</v>
      </c>
      <c r="P6" s="94"/>
      <c r="Q6" s="95"/>
    </row>
    <row r="7" spans="2:43" s="98" customFormat="1" thickBot="1" x14ac:dyDescent="0.25">
      <c r="B7" s="96" t="s">
        <v>64</v>
      </c>
      <c r="C7" s="97">
        <f t="shared" ref="C7:N7" si="0">SUM(C4:C6)</f>
        <v>1167407.94</v>
      </c>
      <c r="D7" s="97">
        <f t="shared" si="0"/>
        <v>631163.16999999993</v>
      </c>
      <c r="E7" s="97">
        <f t="shared" si="0"/>
        <v>686869.67999999993</v>
      </c>
      <c r="F7" s="97">
        <f t="shared" si="0"/>
        <v>1278044.28</v>
      </c>
      <c r="G7" s="97">
        <f>SUM(G4:G6)</f>
        <v>2182720.9500000002</v>
      </c>
      <c r="H7" s="97">
        <f t="shared" si="0"/>
        <v>1789886.51</v>
      </c>
      <c r="I7" s="97">
        <f t="shared" si="0"/>
        <v>2682666.9800000004</v>
      </c>
      <c r="J7" s="97">
        <f t="shared" si="0"/>
        <v>1943137.3</v>
      </c>
      <c r="K7" s="97">
        <f t="shared" si="0"/>
        <v>1614083.49</v>
      </c>
      <c r="L7" s="97">
        <f t="shared" si="0"/>
        <v>1423608.1</v>
      </c>
      <c r="M7" s="97">
        <f t="shared" si="0"/>
        <v>1760996.19</v>
      </c>
      <c r="N7" s="97">
        <f t="shared" si="0"/>
        <v>1132929.21</v>
      </c>
      <c r="O7" s="90">
        <f>SUM(C7:N7)</f>
        <v>18293513.800000004</v>
      </c>
    </row>
    <row r="8" spans="2:43" s="84" customFormat="1" ht="9.75" customHeight="1" x14ac:dyDescent="0.2">
      <c r="B8" s="99" t="s">
        <v>90</v>
      </c>
      <c r="C8" s="100">
        <f>C7-C9</f>
        <v>1124550.8</v>
      </c>
      <c r="D8" s="92">
        <f>D7-D9</f>
        <v>567564.27999999991</v>
      </c>
      <c r="E8" s="92">
        <f t="shared" ref="E8:N8" si="1">E7-E9</f>
        <v>504437.92999999993</v>
      </c>
      <c r="F8" s="92">
        <f t="shared" si="1"/>
        <v>865372.38</v>
      </c>
      <c r="G8" s="92">
        <f t="shared" si="1"/>
        <v>1611191.27</v>
      </c>
      <c r="H8" s="92">
        <f t="shared" si="1"/>
        <v>1419936.03</v>
      </c>
      <c r="I8" s="92">
        <f t="shared" si="1"/>
        <v>2312148.1000000006</v>
      </c>
      <c r="J8" s="92">
        <f t="shared" si="1"/>
        <v>1711265.4000000001</v>
      </c>
      <c r="K8" s="92">
        <f t="shared" si="1"/>
        <v>1614083.49</v>
      </c>
      <c r="L8" s="92">
        <f t="shared" si="1"/>
        <v>1423608.1</v>
      </c>
      <c r="M8" s="92">
        <f t="shared" si="1"/>
        <v>1760996.19</v>
      </c>
      <c r="N8" s="92">
        <f t="shared" si="1"/>
        <v>1132929.21</v>
      </c>
    </row>
    <row r="9" spans="2:43" s="84" customFormat="1" x14ac:dyDescent="0.2">
      <c r="B9" s="99" t="s">
        <v>91</v>
      </c>
      <c r="C9" s="101">
        <v>42857.14</v>
      </c>
      <c r="D9" s="100">
        <v>63598.89</v>
      </c>
      <c r="E9" s="92">
        <v>182431.75</v>
      </c>
      <c r="F9" s="92">
        <v>412671.9</v>
      </c>
      <c r="G9" s="92">
        <v>571529.68000000005</v>
      </c>
      <c r="H9" s="92">
        <v>369950.48</v>
      </c>
      <c r="I9" s="92">
        <v>370518.88</v>
      </c>
      <c r="J9" s="92">
        <v>231871.9</v>
      </c>
      <c r="K9" s="84">
        <v>0</v>
      </c>
      <c r="L9" s="102">
        <v>0</v>
      </c>
      <c r="M9" s="102">
        <v>0</v>
      </c>
      <c r="N9" s="102">
        <v>0</v>
      </c>
      <c r="O9" s="92">
        <f>O7-C9-D9-E9-F9-G9-H9-I9-J9-K9-L9-M9-N9</f>
        <v>16048083.180000003</v>
      </c>
    </row>
    <row r="10" spans="2:43" s="84" customFormat="1" x14ac:dyDescent="0.2">
      <c r="B10" s="157" t="s">
        <v>124</v>
      </c>
      <c r="C10" s="157"/>
      <c r="D10" s="157"/>
      <c r="E10" s="157"/>
      <c r="F10" s="157"/>
      <c r="G10" s="157"/>
      <c r="H10" s="157"/>
      <c r="I10" s="157"/>
      <c r="J10" s="157"/>
      <c r="K10" s="157"/>
      <c r="L10" s="157"/>
      <c r="M10" s="157"/>
      <c r="N10" s="157"/>
      <c r="O10" s="157"/>
    </row>
    <row r="11" spans="2:43" s="84" customFormat="1" ht="12.75" thickBot="1" x14ac:dyDescent="0.25">
      <c r="B11" s="85"/>
      <c r="C11" s="85"/>
      <c r="D11" s="85"/>
      <c r="E11" s="85"/>
      <c r="F11" s="85"/>
      <c r="G11" s="85"/>
      <c r="H11" s="85"/>
      <c r="I11" s="85"/>
      <c r="J11" s="85"/>
      <c r="K11" s="85"/>
      <c r="L11" s="85"/>
      <c r="M11" s="85"/>
      <c r="N11" s="85"/>
      <c r="O11" s="85"/>
    </row>
    <row r="12" spans="2:43" s="84" customFormat="1" x14ac:dyDescent="0.2">
      <c r="B12" s="103" t="s">
        <v>86</v>
      </c>
      <c r="C12" s="104" t="s">
        <v>52</v>
      </c>
      <c r="D12" s="104" t="s">
        <v>53</v>
      </c>
      <c r="E12" s="104" t="s">
        <v>54</v>
      </c>
      <c r="F12" s="104" t="s">
        <v>55</v>
      </c>
      <c r="G12" s="104" t="s">
        <v>56</v>
      </c>
      <c r="H12" s="104" t="s">
        <v>57</v>
      </c>
      <c r="I12" s="104" t="s">
        <v>58</v>
      </c>
      <c r="J12" s="104" t="s">
        <v>59</v>
      </c>
      <c r="K12" s="104" t="s">
        <v>60</v>
      </c>
      <c r="L12" s="104" t="s">
        <v>61</v>
      </c>
      <c r="M12" s="104" t="s">
        <v>62</v>
      </c>
      <c r="N12" s="104" t="s">
        <v>63</v>
      </c>
      <c r="O12" s="105" t="s">
        <v>64</v>
      </c>
      <c r="P12" s="85"/>
    </row>
    <row r="13" spans="2:43" s="84" customFormat="1" ht="35.25" customHeight="1" x14ac:dyDescent="0.2">
      <c r="B13" s="106" t="s">
        <v>92</v>
      </c>
      <c r="C13" s="107">
        <v>208890</v>
      </c>
      <c r="D13" s="107">
        <v>208763</v>
      </c>
      <c r="E13" s="107">
        <v>384862</v>
      </c>
      <c r="F13" s="107">
        <v>354345</v>
      </c>
      <c r="G13" s="107">
        <v>362897</v>
      </c>
      <c r="H13" s="107">
        <v>228149</v>
      </c>
      <c r="I13" s="107">
        <v>228150</v>
      </c>
      <c r="J13" s="107">
        <v>258179</v>
      </c>
      <c r="K13" s="107">
        <v>270698</v>
      </c>
      <c r="L13" s="107">
        <v>270032</v>
      </c>
      <c r="M13" s="107">
        <v>271644</v>
      </c>
      <c r="N13" s="107">
        <v>226030</v>
      </c>
      <c r="O13" s="108">
        <f>SUM(C13:N13)</f>
        <v>3272639</v>
      </c>
      <c r="P13" s="85"/>
    </row>
    <row r="14" spans="2:43" s="84" customFormat="1" ht="36.75" customHeight="1" x14ac:dyDescent="0.2">
      <c r="B14" s="106" t="s">
        <v>93</v>
      </c>
      <c r="C14" s="107">
        <v>27560</v>
      </c>
      <c r="D14" s="107">
        <v>26861</v>
      </c>
      <c r="E14" s="107">
        <v>27320</v>
      </c>
      <c r="F14" s="107">
        <v>22503</v>
      </c>
      <c r="G14" s="107">
        <v>23007</v>
      </c>
      <c r="H14" s="107">
        <v>32444</v>
      </c>
      <c r="I14" s="107">
        <v>25612</v>
      </c>
      <c r="J14" s="107">
        <v>21409</v>
      </c>
      <c r="K14" s="107">
        <v>22512</v>
      </c>
      <c r="L14" s="107">
        <v>20767</v>
      </c>
      <c r="M14" s="107">
        <v>16144</v>
      </c>
      <c r="N14" s="107">
        <v>18382</v>
      </c>
      <c r="O14" s="108">
        <f>SUM(C14:N14)</f>
        <v>284521</v>
      </c>
      <c r="P14" s="85"/>
    </row>
    <row r="15" spans="2:43" s="84" customFormat="1" ht="36" x14ac:dyDescent="0.2">
      <c r="B15" s="109" t="s">
        <v>94</v>
      </c>
      <c r="C15" s="107">
        <v>3956</v>
      </c>
      <c r="D15" s="107">
        <v>3592</v>
      </c>
      <c r="E15" s="107">
        <v>4185</v>
      </c>
      <c r="F15" s="107">
        <v>3124</v>
      </c>
      <c r="G15" s="107">
        <v>4185</v>
      </c>
      <c r="H15" s="107">
        <v>3671</v>
      </c>
      <c r="I15" s="107">
        <v>4805</v>
      </c>
      <c r="J15" s="107">
        <v>4491</v>
      </c>
      <c r="K15" s="107">
        <v>5046</v>
      </c>
      <c r="L15" s="107">
        <v>3426</v>
      </c>
      <c r="M15" s="107">
        <v>3187</v>
      </c>
      <c r="N15" s="107">
        <v>4127</v>
      </c>
      <c r="O15" s="108">
        <f>SUM(C15:N15)</f>
        <v>47795</v>
      </c>
      <c r="P15" s="85"/>
    </row>
    <row r="16" spans="2:43" s="84" customFormat="1" ht="12.75" thickBot="1" x14ac:dyDescent="0.25">
      <c r="B16" s="110" t="s">
        <v>64</v>
      </c>
      <c r="C16" s="97">
        <f t="shared" ref="C16:N16" si="2">SUM(C13:C15)</f>
        <v>240406</v>
      </c>
      <c r="D16" s="97">
        <f t="shared" si="2"/>
        <v>239216</v>
      </c>
      <c r="E16" s="111">
        <f>SUM(E13:E15)</f>
        <v>416367</v>
      </c>
      <c r="F16" s="111">
        <f t="shared" si="2"/>
        <v>379972</v>
      </c>
      <c r="G16" s="111">
        <f t="shared" si="2"/>
        <v>390089</v>
      </c>
      <c r="H16" s="111">
        <f>SUM(H13:H15)</f>
        <v>264264</v>
      </c>
      <c r="I16" s="111">
        <f t="shared" si="2"/>
        <v>258567</v>
      </c>
      <c r="J16" s="111">
        <f t="shared" si="2"/>
        <v>284079</v>
      </c>
      <c r="K16" s="111">
        <f t="shared" si="2"/>
        <v>298256</v>
      </c>
      <c r="L16" s="111">
        <f t="shared" si="2"/>
        <v>294225</v>
      </c>
      <c r="M16" s="111">
        <f t="shared" si="2"/>
        <v>290975</v>
      </c>
      <c r="N16" s="111">
        <f t="shared" si="2"/>
        <v>248539</v>
      </c>
      <c r="O16" s="108">
        <f>SUM(C16:N16)</f>
        <v>3604955</v>
      </c>
      <c r="P16" s="85"/>
      <c r="Q16" s="85"/>
      <c r="R16" s="85"/>
      <c r="S16" s="85"/>
      <c r="T16" s="85"/>
      <c r="U16" s="85"/>
      <c r="V16" s="85"/>
      <c r="W16" s="85"/>
      <c r="X16" s="85"/>
      <c r="Y16" s="85"/>
      <c r="Z16" s="85"/>
      <c r="AA16" s="85"/>
      <c r="AC16" s="85"/>
      <c r="AD16" s="85"/>
      <c r="AE16" s="85"/>
      <c r="AF16" s="85"/>
      <c r="AG16" s="85"/>
      <c r="AH16" s="85"/>
      <c r="AI16" s="85"/>
      <c r="AJ16" s="85"/>
      <c r="AK16" s="85"/>
      <c r="AL16" s="85"/>
      <c r="AM16" s="85"/>
      <c r="AN16" s="85"/>
      <c r="AO16" s="85"/>
      <c r="AP16" s="85"/>
      <c r="AQ16" s="85"/>
    </row>
    <row r="17" spans="2:17" s="84" customFormat="1" x14ac:dyDescent="0.2">
      <c r="B17" s="99" t="s">
        <v>90</v>
      </c>
      <c r="C17" s="112"/>
      <c r="D17" s="112"/>
      <c r="E17" s="112"/>
      <c r="F17" s="112"/>
      <c r="G17" s="112"/>
      <c r="H17" s="112"/>
      <c r="I17" s="112"/>
      <c r="J17" s="112"/>
      <c r="K17" s="112"/>
      <c r="L17" s="112"/>
      <c r="M17" s="112"/>
      <c r="N17" s="112"/>
    </row>
    <row r="18" spans="2:17" s="113" customFormat="1" x14ac:dyDescent="0.2">
      <c r="B18" s="99" t="s">
        <v>95</v>
      </c>
      <c r="J18" s="114"/>
      <c r="K18" s="114"/>
      <c r="L18" s="114"/>
      <c r="M18" s="112"/>
      <c r="N18" s="112"/>
    </row>
    <row r="19" spans="2:17" s="113" customFormat="1" x14ac:dyDescent="0.2">
      <c r="B19" s="99" t="s">
        <v>96</v>
      </c>
      <c r="J19" s="114"/>
      <c r="K19" s="112"/>
    </row>
    <row r="20" spans="2:17" s="84" customFormat="1" ht="5.25" customHeight="1" x14ac:dyDescent="0.2">
      <c r="B20" s="115"/>
    </row>
    <row r="21" spans="2:17" s="84" customFormat="1" x14ac:dyDescent="0.2">
      <c r="B21" s="157" t="s">
        <v>125</v>
      </c>
      <c r="C21" s="157"/>
      <c r="D21" s="157"/>
      <c r="E21" s="157"/>
      <c r="F21" s="157"/>
      <c r="G21" s="157"/>
      <c r="H21" s="157"/>
      <c r="I21" s="157"/>
      <c r="J21" s="157"/>
      <c r="K21" s="157"/>
      <c r="L21" s="157"/>
      <c r="M21" s="157"/>
      <c r="N21" s="157"/>
      <c r="O21" s="157"/>
    </row>
    <row r="22" spans="2:17" s="84" customFormat="1" ht="6.75" customHeight="1" thickBot="1" x14ac:dyDescent="0.25">
      <c r="B22" s="116"/>
      <c r="C22" s="116"/>
      <c r="D22" s="116"/>
      <c r="E22" s="116"/>
      <c r="F22" s="116"/>
      <c r="G22" s="116"/>
      <c r="H22" s="116"/>
      <c r="I22" s="116"/>
      <c r="J22" s="116"/>
      <c r="K22" s="116"/>
      <c r="L22" s="116"/>
      <c r="M22" s="116"/>
      <c r="N22" s="116"/>
    </row>
    <row r="23" spans="2:17" s="84" customFormat="1" x14ac:dyDescent="0.2">
      <c r="B23" s="117" t="s">
        <v>97</v>
      </c>
      <c r="C23" s="118" t="s">
        <v>52</v>
      </c>
      <c r="D23" s="118" t="s">
        <v>53</v>
      </c>
      <c r="E23" s="118" t="s">
        <v>54</v>
      </c>
      <c r="F23" s="118" t="s">
        <v>55</v>
      </c>
      <c r="G23" s="118" t="s">
        <v>56</v>
      </c>
      <c r="H23" s="118" t="s">
        <v>57</v>
      </c>
      <c r="I23" s="118" t="s">
        <v>58</v>
      </c>
      <c r="J23" s="118" t="s">
        <v>59</v>
      </c>
      <c r="K23" s="118" t="s">
        <v>60</v>
      </c>
      <c r="L23" s="118" t="s">
        <v>61</v>
      </c>
      <c r="M23" s="118" t="s">
        <v>62</v>
      </c>
      <c r="N23" s="118" t="s">
        <v>63</v>
      </c>
      <c r="O23" s="119" t="s">
        <v>64</v>
      </c>
    </row>
    <row r="24" spans="2:17" x14ac:dyDescent="0.2">
      <c r="B24" s="120" t="s">
        <v>98</v>
      </c>
      <c r="C24" s="121">
        <v>31589.044999999998</v>
      </c>
      <c r="D24" s="121">
        <v>37279.539000000004</v>
      </c>
      <c r="E24" s="121">
        <v>31078.969000000005</v>
      </c>
      <c r="F24" s="122">
        <v>43636.859000000004</v>
      </c>
      <c r="G24" s="121">
        <v>37436.71</v>
      </c>
      <c r="H24" s="121">
        <v>43466.762999999999</v>
      </c>
      <c r="I24" s="121">
        <v>37286.858</v>
      </c>
      <c r="J24" s="121">
        <v>31104.769</v>
      </c>
      <c r="K24" s="121">
        <v>18713.578000000001</v>
      </c>
      <c r="L24" s="121">
        <v>37445.423999999999</v>
      </c>
      <c r="M24" s="121">
        <v>30618.129000000001</v>
      </c>
      <c r="N24" s="121">
        <v>31166.100999999999</v>
      </c>
      <c r="O24" s="123">
        <f>SUM(C24:N24)</f>
        <v>410822.74400000001</v>
      </c>
      <c r="Q24" s="124"/>
    </row>
    <row r="25" spans="2:17" ht="12.75" thickBot="1" x14ac:dyDescent="0.25">
      <c r="B25" s="110" t="s">
        <v>64</v>
      </c>
      <c r="C25" s="125">
        <f t="shared" ref="C25:N25" si="3">SUM(C24:C24)</f>
        <v>31589.044999999998</v>
      </c>
      <c r="D25" s="125">
        <f t="shared" si="3"/>
        <v>37279.539000000004</v>
      </c>
      <c r="E25" s="125">
        <f t="shared" si="3"/>
        <v>31078.969000000005</v>
      </c>
      <c r="F25" s="125">
        <f t="shared" si="3"/>
        <v>43636.859000000004</v>
      </c>
      <c r="G25" s="125">
        <f t="shared" si="3"/>
        <v>37436.71</v>
      </c>
      <c r="H25" s="125">
        <f t="shared" si="3"/>
        <v>43466.762999999999</v>
      </c>
      <c r="I25" s="125">
        <f t="shared" si="3"/>
        <v>37286.858</v>
      </c>
      <c r="J25" s="125">
        <f t="shared" si="3"/>
        <v>31104.769</v>
      </c>
      <c r="K25" s="125">
        <f t="shared" si="3"/>
        <v>18713.578000000001</v>
      </c>
      <c r="L25" s="125">
        <f t="shared" si="3"/>
        <v>37445.423999999999</v>
      </c>
      <c r="M25" s="125">
        <f t="shared" si="3"/>
        <v>30618.129000000001</v>
      </c>
      <c r="N25" s="125">
        <f t="shared" si="3"/>
        <v>31166.100999999999</v>
      </c>
      <c r="O25" s="123">
        <f>SUM(C25:N25)</f>
        <v>410822.74400000001</v>
      </c>
    </row>
    <row r="26" spans="2:17" s="84" customFormat="1" x14ac:dyDescent="0.2">
      <c r="B26" s="99" t="s">
        <v>91</v>
      </c>
    </row>
    <row r="27" spans="2:17" s="84" customFormat="1" x14ac:dyDescent="0.2">
      <c r="B27" s="99" t="s">
        <v>90</v>
      </c>
    </row>
    <row r="28" spans="2:17" s="84" customFormat="1" x14ac:dyDescent="0.2">
      <c r="B28" s="157" t="s">
        <v>126</v>
      </c>
      <c r="C28" s="157"/>
      <c r="D28" s="157"/>
      <c r="E28" s="157"/>
      <c r="F28" s="157"/>
      <c r="G28" s="157"/>
      <c r="H28" s="157"/>
      <c r="I28" s="157"/>
      <c r="J28" s="157"/>
      <c r="K28" s="157"/>
      <c r="L28" s="157"/>
      <c r="M28" s="157"/>
      <c r="N28" s="157"/>
      <c r="O28" s="157"/>
    </row>
    <row r="29" spans="2:17" s="84" customFormat="1" ht="4.5" customHeight="1" thickBot="1" x14ac:dyDescent="0.25"/>
    <row r="30" spans="2:17" s="84" customFormat="1" x14ac:dyDescent="0.2">
      <c r="B30" s="117" t="s">
        <v>97</v>
      </c>
      <c r="C30" s="118" t="s">
        <v>52</v>
      </c>
      <c r="D30" s="118" t="s">
        <v>53</v>
      </c>
      <c r="E30" s="118" t="s">
        <v>54</v>
      </c>
      <c r="F30" s="118" t="s">
        <v>55</v>
      </c>
      <c r="G30" s="118" t="s">
        <v>56</v>
      </c>
      <c r="H30" s="118" t="s">
        <v>57</v>
      </c>
      <c r="I30" s="118" t="s">
        <v>58</v>
      </c>
      <c r="J30" s="118" t="s">
        <v>59</v>
      </c>
      <c r="K30" s="118" t="s">
        <v>60</v>
      </c>
      <c r="L30" s="118" t="s">
        <v>61</v>
      </c>
      <c r="M30" s="118" t="s">
        <v>62</v>
      </c>
      <c r="N30" s="118" t="s">
        <v>63</v>
      </c>
      <c r="O30" s="119" t="s">
        <v>64</v>
      </c>
    </row>
    <row r="31" spans="2:17" s="85" customFormat="1" ht="14.25" customHeight="1" x14ac:dyDescent="0.2">
      <c r="B31" s="72" t="s">
        <v>99</v>
      </c>
      <c r="C31" s="126">
        <v>1622.2650000000001</v>
      </c>
      <c r="D31" s="126">
        <v>2298.5680000000002</v>
      </c>
      <c r="E31" s="126">
        <v>183.197</v>
      </c>
      <c r="F31" s="126">
        <v>719.34</v>
      </c>
      <c r="G31" s="126">
        <v>232.03</v>
      </c>
      <c r="H31" s="126">
        <v>15</v>
      </c>
      <c r="I31" s="126">
        <v>1.57</v>
      </c>
      <c r="J31" s="126">
        <v>3213.5450000000001</v>
      </c>
      <c r="K31" s="126">
        <v>1947.9290000000001</v>
      </c>
      <c r="L31" s="126">
        <v>0</v>
      </c>
      <c r="M31" s="126">
        <v>3769.672</v>
      </c>
      <c r="N31" s="126">
        <v>0</v>
      </c>
      <c r="O31" s="127">
        <f>SUM(C31:N31)</f>
        <v>14003.116</v>
      </c>
    </row>
    <row r="32" spans="2:17" s="85" customFormat="1" ht="14.25" customHeight="1" x14ac:dyDescent="0.2">
      <c r="B32" s="72" t="s">
        <v>100</v>
      </c>
      <c r="C32" s="121">
        <v>125.55500000000001</v>
      </c>
      <c r="D32" s="126">
        <v>0</v>
      </c>
      <c r="E32" s="126">
        <v>0</v>
      </c>
      <c r="F32" s="126">
        <v>0</v>
      </c>
      <c r="G32" s="126">
        <v>0</v>
      </c>
      <c r="H32" s="126">
        <v>1126.664</v>
      </c>
      <c r="I32" s="126">
        <v>0</v>
      </c>
      <c r="J32" s="126">
        <v>23.739000000000001</v>
      </c>
      <c r="K32" s="126">
        <v>0</v>
      </c>
      <c r="L32" s="126">
        <v>0</v>
      </c>
      <c r="M32" s="126">
        <v>228.19</v>
      </c>
      <c r="N32" s="126">
        <v>0</v>
      </c>
      <c r="O32" s="127">
        <f>SUM(C32:N32)</f>
        <v>1504.1480000000001</v>
      </c>
    </row>
    <row r="33" spans="2:16" s="85" customFormat="1" ht="14.25" customHeight="1" x14ac:dyDescent="0.2">
      <c r="B33" s="72" t="s">
        <v>101</v>
      </c>
      <c r="C33" s="126">
        <v>0</v>
      </c>
      <c r="D33" s="126">
        <v>0</v>
      </c>
      <c r="E33" s="126">
        <v>0</v>
      </c>
      <c r="F33" s="126">
        <v>0</v>
      </c>
      <c r="G33" s="126">
        <v>0</v>
      </c>
      <c r="H33" s="126">
        <v>0</v>
      </c>
      <c r="I33" s="126">
        <v>0</v>
      </c>
      <c r="J33" s="126">
        <v>0</v>
      </c>
      <c r="K33" s="126">
        <v>0</v>
      </c>
      <c r="L33" s="126">
        <v>0</v>
      </c>
      <c r="M33" s="126">
        <v>0</v>
      </c>
      <c r="N33" s="126">
        <v>0</v>
      </c>
      <c r="O33" s="127">
        <f t="shared" ref="O33:O45" si="4">SUM(C33:N33)</f>
        <v>0</v>
      </c>
    </row>
    <row r="34" spans="2:16" s="129" customFormat="1" ht="12.75" x14ac:dyDescent="0.2">
      <c r="B34" s="128" t="s">
        <v>102</v>
      </c>
      <c r="C34" s="121">
        <v>0</v>
      </c>
      <c r="D34" s="121">
        <v>0</v>
      </c>
      <c r="E34" s="121">
        <v>0</v>
      </c>
      <c r="F34" s="121">
        <v>0</v>
      </c>
      <c r="G34" s="121">
        <v>0</v>
      </c>
      <c r="H34" s="121">
        <v>0</v>
      </c>
      <c r="I34" s="121">
        <v>0</v>
      </c>
      <c r="J34" s="121">
        <v>0</v>
      </c>
      <c r="K34" s="121">
        <v>0</v>
      </c>
      <c r="L34" s="121">
        <v>0</v>
      </c>
      <c r="M34" s="121">
        <v>0</v>
      </c>
      <c r="N34" s="121">
        <v>0</v>
      </c>
      <c r="O34" s="127">
        <f t="shared" si="4"/>
        <v>0</v>
      </c>
    </row>
    <row r="35" spans="2:16" s="3" customFormat="1" ht="14.25" customHeight="1" x14ac:dyDescent="0.2">
      <c r="B35" s="120" t="s">
        <v>103</v>
      </c>
      <c r="C35" s="121">
        <v>0</v>
      </c>
      <c r="D35" s="121">
        <v>0</v>
      </c>
      <c r="E35" s="121">
        <v>0</v>
      </c>
      <c r="F35" s="121">
        <v>0</v>
      </c>
      <c r="G35" s="121">
        <v>0</v>
      </c>
      <c r="H35" s="121">
        <v>0</v>
      </c>
      <c r="I35" s="121">
        <v>10900</v>
      </c>
      <c r="J35" s="121">
        <v>0</v>
      </c>
      <c r="K35" s="121">
        <v>0</v>
      </c>
      <c r="L35" s="121">
        <v>0</v>
      </c>
      <c r="M35" s="121">
        <v>0</v>
      </c>
      <c r="N35" s="121">
        <v>0</v>
      </c>
      <c r="O35" s="127">
        <f t="shared" si="4"/>
        <v>10900</v>
      </c>
    </row>
    <row r="36" spans="2:16" s="3" customFormat="1" ht="14.25" customHeight="1" x14ac:dyDescent="0.2">
      <c r="B36" s="120" t="s">
        <v>104</v>
      </c>
      <c r="C36" s="121">
        <v>0</v>
      </c>
      <c r="D36" s="121">
        <v>0</v>
      </c>
      <c r="E36" s="121">
        <v>0</v>
      </c>
      <c r="F36" s="121">
        <v>0</v>
      </c>
      <c r="G36" s="121">
        <v>0</v>
      </c>
      <c r="H36" s="121">
        <v>0</v>
      </c>
      <c r="I36" s="121">
        <v>0</v>
      </c>
      <c r="J36" s="121">
        <v>0</v>
      </c>
      <c r="K36" s="121">
        <v>0</v>
      </c>
      <c r="L36" s="121">
        <v>0</v>
      </c>
      <c r="M36" s="121">
        <v>0</v>
      </c>
      <c r="N36" s="121">
        <v>0</v>
      </c>
      <c r="O36" s="127">
        <f t="shared" si="4"/>
        <v>0</v>
      </c>
    </row>
    <row r="37" spans="2:16" s="3" customFormat="1" ht="14.25" customHeight="1" x14ac:dyDescent="0.2">
      <c r="B37" s="130" t="s">
        <v>82</v>
      </c>
      <c r="C37" s="131">
        <v>0</v>
      </c>
      <c r="D37" s="131">
        <v>0</v>
      </c>
      <c r="E37" s="131">
        <v>0</v>
      </c>
      <c r="F37" s="131">
        <v>0</v>
      </c>
      <c r="G37" s="131">
        <v>0</v>
      </c>
      <c r="H37" s="131">
        <v>0</v>
      </c>
      <c r="I37" s="131">
        <v>0</v>
      </c>
      <c r="J37" s="131">
        <v>0</v>
      </c>
      <c r="K37" s="131">
        <v>0</v>
      </c>
      <c r="L37" s="131">
        <v>0</v>
      </c>
      <c r="M37" s="131">
        <v>0</v>
      </c>
      <c r="N37" s="131">
        <v>0</v>
      </c>
      <c r="O37" s="127">
        <f t="shared" si="4"/>
        <v>0</v>
      </c>
    </row>
    <row r="38" spans="2:16" s="3" customFormat="1" ht="14.25" customHeight="1" x14ac:dyDescent="0.2">
      <c r="B38" s="132" t="s">
        <v>105</v>
      </c>
      <c r="C38" s="131">
        <v>0</v>
      </c>
      <c r="D38" s="131">
        <v>0</v>
      </c>
      <c r="E38" s="131">
        <v>0</v>
      </c>
      <c r="F38" s="131">
        <v>0</v>
      </c>
      <c r="G38" s="131">
        <v>0</v>
      </c>
      <c r="H38" s="131">
        <v>0</v>
      </c>
      <c r="I38" s="131">
        <v>0</v>
      </c>
      <c r="J38" s="131">
        <v>0</v>
      </c>
      <c r="K38" s="131">
        <v>0</v>
      </c>
      <c r="L38" s="131">
        <v>0</v>
      </c>
      <c r="M38" s="131">
        <v>0</v>
      </c>
      <c r="N38" s="131">
        <v>0</v>
      </c>
      <c r="O38" s="127">
        <f t="shared" si="4"/>
        <v>0</v>
      </c>
    </row>
    <row r="39" spans="2:16" s="3" customFormat="1" ht="14.25" customHeight="1" x14ac:dyDescent="0.2">
      <c r="B39" s="132" t="s">
        <v>106</v>
      </c>
      <c r="C39" s="131">
        <v>0</v>
      </c>
      <c r="D39" s="131">
        <v>0</v>
      </c>
      <c r="E39" s="131">
        <v>0</v>
      </c>
      <c r="F39" s="131">
        <v>0</v>
      </c>
      <c r="G39" s="131">
        <v>0</v>
      </c>
      <c r="H39" s="131">
        <v>0</v>
      </c>
      <c r="I39" s="131">
        <v>0</v>
      </c>
      <c r="J39" s="131">
        <v>0</v>
      </c>
      <c r="K39" s="131">
        <v>0</v>
      </c>
      <c r="L39" s="131">
        <v>0</v>
      </c>
      <c r="M39" s="131">
        <v>0</v>
      </c>
      <c r="N39" s="131">
        <v>0</v>
      </c>
      <c r="O39" s="127">
        <f t="shared" si="4"/>
        <v>0</v>
      </c>
    </row>
    <row r="40" spans="2:16" s="84" customFormat="1" ht="14.25" customHeight="1" x14ac:dyDescent="0.2">
      <c r="B40" s="133" t="s">
        <v>107</v>
      </c>
      <c r="C40" s="131">
        <v>11.992000000000001</v>
      </c>
      <c r="D40" s="131">
        <v>51.881</v>
      </c>
      <c r="E40" s="131">
        <v>0</v>
      </c>
      <c r="F40" s="131">
        <v>0</v>
      </c>
      <c r="G40" s="131">
        <v>0</v>
      </c>
      <c r="H40" s="131">
        <v>0</v>
      </c>
      <c r="I40" s="131">
        <v>0</v>
      </c>
      <c r="J40" s="126">
        <v>0</v>
      </c>
      <c r="K40" s="131">
        <v>33.057000000000002</v>
      </c>
      <c r="L40" s="131">
        <v>0</v>
      </c>
      <c r="M40" s="131">
        <v>151.22</v>
      </c>
      <c r="N40" s="131">
        <v>0</v>
      </c>
      <c r="O40" s="127">
        <f t="shared" si="4"/>
        <v>248.15</v>
      </c>
    </row>
    <row r="41" spans="2:16" s="85" customFormat="1" ht="14.25" customHeight="1" x14ac:dyDescent="0.2">
      <c r="B41" s="130" t="s">
        <v>108</v>
      </c>
      <c r="C41" s="126">
        <v>2</v>
      </c>
      <c r="D41" s="126">
        <v>6</v>
      </c>
      <c r="E41" s="126">
        <v>0</v>
      </c>
      <c r="F41" s="126">
        <v>0</v>
      </c>
      <c r="G41" s="126">
        <v>0</v>
      </c>
      <c r="H41" s="126">
        <v>0</v>
      </c>
      <c r="I41" s="126">
        <v>0</v>
      </c>
      <c r="J41" s="126">
        <v>0</v>
      </c>
      <c r="K41" s="126">
        <v>3</v>
      </c>
      <c r="L41" s="126">
        <v>0</v>
      </c>
      <c r="M41" s="126">
        <v>12</v>
      </c>
      <c r="N41" s="126">
        <v>0</v>
      </c>
      <c r="O41" s="127">
        <f t="shared" si="4"/>
        <v>23</v>
      </c>
    </row>
    <row r="42" spans="2:16" s="84" customFormat="1" ht="14.25" customHeight="1" x14ac:dyDescent="0.2">
      <c r="B42" s="134" t="s">
        <v>109</v>
      </c>
      <c r="C42" s="135">
        <f>SUM(C43:C44)</f>
        <v>8400.4689999999991</v>
      </c>
      <c r="D42" s="135">
        <f t="shared" ref="D42:N42" si="5">SUM(D43:D44)</f>
        <v>4726.6120000000001</v>
      </c>
      <c r="E42" s="135">
        <f t="shared" si="5"/>
        <v>4627.4830000000002</v>
      </c>
      <c r="F42" s="135">
        <f t="shared" si="5"/>
        <v>14315.689</v>
      </c>
      <c r="G42" s="135">
        <f t="shared" si="5"/>
        <v>0</v>
      </c>
      <c r="H42" s="135">
        <f t="shared" si="5"/>
        <v>9484.1350000000002</v>
      </c>
      <c r="I42" s="135">
        <f t="shared" si="5"/>
        <v>4711.3</v>
      </c>
      <c r="J42" s="135">
        <f t="shared" si="5"/>
        <v>4343.9089999999997</v>
      </c>
      <c r="K42" s="135">
        <f t="shared" si="5"/>
        <v>8392.7569999999996</v>
      </c>
      <c r="L42" s="135">
        <f t="shared" si="5"/>
        <v>13078.531999999999</v>
      </c>
      <c r="M42" s="135">
        <f t="shared" si="5"/>
        <v>12764.397999999999</v>
      </c>
      <c r="N42" s="135">
        <f t="shared" si="5"/>
        <v>8971.4639999999999</v>
      </c>
      <c r="O42" s="127">
        <f t="shared" si="4"/>
        <v>93816.747999999992</v>
      </c>
    </row>
    <row r="43" spans="2:16" s="84" customFormat="1" ht="14.25" customHeight="1" x14ac:dyDescent="0.2">
      <c r="B43" s="136" t="s">
        <v>77</v>
      </c>
      <c r="C43" s="121">
        <v>8400.4689999999991</v>
      </c>
      <c r="D43" s="121">
        <v>4726.6120000000001</v>
      </c>
      <c r="E43" s="121">
        <v>4627.4830000000002</v>
      </c>
      <c r="F43" s="121">
        <v>14315.689</v>
      </c>
      <c r="G43" s="121">
        <v>0</v>
      </c>
      <c r="H43" s="121">
        <v>9484.1350000000002</v>
      </c>
      <c r="I43" s="121">
        <v>4711.3</v>
      </c>
      <c r="J43" s="121">
        <v>4343.9089999999997</v>
      </c>
      <c r="K43" s="121">
        <v>8392.7569999999996</v>
      </c>
      <c r="L43" s="121">
        <v>13078.531999999999</v>
      </c>
      <c r="M43" s="121">
        <v>12764.397999999999</v>
      </c>
      <c r="N43" s="121">
        <v>8971.4639999999999</v>
      </c>
      <c r="O43" s="127">
        <f t="shared" si="4"/>
        <v>93816.747999999992</v>
      </c>
    </row>
    <row r="44" spans="2:16" s="84" customFormat="1" ht="14.25" customHeight="1" x14ac:dyDescent="0.2">
      <c r="B44" s="136" t="s">
        <v>115</v>
      </c>
      <c r="C44" s="121">
        <v>0</v>
      </c>
      <c r="D44" s="121">
        <v>0</v>
      </c>
      <c r="E44" s="121">
        <v>0</v>
      </c>
      <c r="F44" s="121">
        <v>0</v>
      </c>
      <c r="G44" s="121">
        <v>0</v>
      </c>
      <c r="H44" s="121">
        <v>0</v>
      </c>
      <c r="I44" s="121">
        <v>0</v>
      </c>
      <c r="J44" s="121">
        <v>0</v>
      </c>
      <c r="K44" s="121">
        <v>0</v>
      </c>
      <c r="L44" s="121">
        <v>0</v>
      </c>
      <c r="M44" s="121">
        <v>0</v>
      </c>
      <c r="N44" s="121">
        <v>0</v>
      </c>
      <c r="O44" s="127">
        <f t="shared" si="4"/>
        <v>0</v>
      </c>
    </row>
    <row r="45" spans="2:16" s="84" customFormat="1" ht="15" customHeight="1" thickBot="1" x14ac:dyDescent="0.25">
      <c r="B45" s="110" t="s">
        <v>64</v>
      </c>
      <c r="C45" s="125">
        <f>C31+C32+C33+C34+C35+C36+C37+C38+C39+C40+C42</f>
        <v>10160.280999999999</v>
      </c>
      <c r="D45" s="125">
        <f t="shared" ref="D45:J45" si="6">D31+D32+D33+D34+D35+D36+D37+D38+D39+D40+D42</f>
        <v>7077.0609999999997</v>
      </c>
      <c r="E45" s="125">
        <f>E31+E32+E33+E34+E35+E36+E37+E38+E39+E40+E42</f>
        <v>4810.68</v>
      </c>
      <c r="F45" s="125">
        <f t="shared" si="6"/>
        <v>15035.029</v>
      </c>
      <c r="G45" s="125">
        <f>G31+G32+G33+G34+G35+G36+G37+G38+G39+G40+G42</f>
        <v>232.03</v>
      </c>
      <c r="H45" s="125">
        <f t="shared" si="6"/>
        <v>10625.799000000001</v>
      </c>
      <c r="I45" s="125">
        <f t="shared" si="6"/>
        <v>15612.869999999999</v>
      </c>
      <c r="J45" s="125">
        <f t="shared" si="6"/>
        <v>7581.1929999999993</v>
      </c>
      <c r="K45" s="125">
        <f>K31+K32+K33+K34+K35+K36+K37+K38+K39+K40+K42</f>
        <v>10373.743</v>
      </c>
      <c r="L45" s="125">
        <f t="shared" ref="L45:N45" si="7">L31+L32+L33+L34+L35+L36+L37+L38+L39+L40+L42</f>
        <v>13078.531999999999</v>
      </c>
      <c r="M45" s="125">
        <f t="shared" si="7"/>
        <v>16913.48</v>
      </c>
      <c r="N45" s="125">
        <f t="shared" si="7"/>
        <v>8971.4639999999999</v>
      </c>
      <c r="O45" s="127">
        <f t="shared" si="4"/>
        <v>120472.16199999998</v>
      </c>
      <c r="P45" s="85"/>
    </row>
    <row r="46" spans="2:16" s="84" customFormat="1" x14ac:dyDescent="0.2">
      <c r="B46" s="99" t="s">
        <v>91</v>
      </c>
      <c r="C46" s="137"/>
      <c r="D46" s="137"/>
      <c r="E46" s="137"/>
      <c r="F46" s="137"/>
      <c r="G46" s="137"/>
      <c r="H46" s="137"/>
      <c r="I46" s="137"/>
      <c r="J46" s="137"/>
      <c r="K46" s="137"/>
      <c r="L46" s="137"/>
      <c r="M46" s="137"/>
      <c r="N46" s="137"/>
    </row>
    <row r="47" spans="2:16" s="84" customFormat="1" ht="5.25" customHeight="1" x14ac:dyDescent="0.2">
      <c r="B47" s="115"/>
      <c r="C47" s="116"/>
      <c r="D47" s="116"/>
      <c r="E47" s="116"/>
      <c r="F47" s="116"/>
      <c r="G47" s="116"/>
      <c r="H47" s="116"/>
      <c r="I47" s="116"/>
      <c r="J47" s="116"/>
      <c r="K47" s="116"/>
      <c r="L47" s="116"/>
      <c r="M47" s="116"/>
      <c r="N47" s="116"/>
    </row>
    <row r="48" spans="2:16" s="84" customFormat="1" x14ac:dyDescent="0.2">
      <c r="B48" s="157" t="s">
        <v>127</v>
      </c>
      <c r="C48" s="157"/>
      <c r="D48" s="157"/>
      <c r="E48" s="157"/>
      <c r="F48" s="157"/>
      <c r="G48" s="157"/>
      <c r="H48" s="157"/>
      <c r="I48" s="157"/>
      <c r="J48" s="157"/>
      <c r="K48" s="157"/>
      <c r="L48" s="157"/>
      <c r="M48" s="157"/>
      <c r="N48" s="157"/>
      <c r="O48" s="157"/>
    </row>
    <row r="49" spans="2:15" s="84" customFormat="1" ht="4.5" customHeight="1" thickBot="1" x14ac:dyDescent="0.25">
      <c r="B49" s="116"/>
      <c r="C49" s="116"/>
      <c r="D49" s="116"/>
      <c r="E49" s="116"/>
      <c r="F49" s="116"/>
      <c r="G49" s="116"/>
      <c r="H49" s="116"/>
      <c r="I49" s="116"/>
      <c r="J49" s="116"/>
      <c r="K49" s="116"/>
      <c r="L49" s="116"/>
      <c r="M49" s="116"/>
      <c r="N49" s="116"/>
    </row>
    <row r="50" spans="2:15" s="84" customFormat="1" x14ac:dyDescent="0.2">
      <c r="B50" s="117" t="s">
        <v>97</v>
      </c>
      <c r="C50" s="118" t="s">
        <v>52</v>
      </c>
      <c r="D50" s="118" t="s">
        <v>53</v>
      </c>
      <c r="E50" s="118" t="s">
        <v>54</v>
      </c>
      <c r="F50" s="118" t="s">
        <v>55</v>
      </c>
      <c r="G50" s="118" t="s">
        <v>56</v>
      </c>
      <c r="H50" s="118" t="s">
        <v>57</v>
      </c>
      <c r="I50" s="118" t="s">
        <v>58</v>
      </c>
      <c r="J50" s="118" t="s">
        <v>59</v>
      </c>
      <c r="K50" s="118" t="s">
        <v>60</v>
      </c>
      <c r="L50" s="118" t="s">
        <v>61</v>
      </c>
      <c r="M50" s="118" t="s">
        <v>62</v>
      </c>
      <c r="N50" s="118" t="s">
        <v>63</v>
      </c>
      <c r="O50" s="119" t="s">
        <v>64</v>
      </c>
    </row>
    <row r="51" spans="2:15" s="84" customFormat="1" x14ac:dyDescent="0.2">
      <c r="B51" s="130" t="s">
        <v>110</v>
      </c>
      <c r="C51" s="121">
        <v>65.114999999999995</v>
      </c>
      <c r="D51" s="121">
        <v>523.39599999999996</v>
      </c>
      <c r="E51" s="121">
        <v>32.5</v>
      </c>
      <c r="F51" s="121">
        <v>0</v>
      </c>
      <c r="G51" s="121">
        <v>0</v>
      </c>
      <c r="H51" s="121">
        <v>4990.4549999999999</v>
      </c>
      <c r="I51" s="121">
        <v>154.5</v>
      </c>
      <c r="J51" s="121">
        <v>181.5</v>
      </c>
      <c r="K51" s="121">
        <v>6.85</v>
      </c>
      <c r="L51" s="121">
        <v>191.41</v>
      </c>
      <c r="M51" s="121">
        <v>180.85300000000001</v>
      </c>
      <c r="N51" s="121">
        <v>20.7</v>
      </c>
      <c r="O51" s="127">
        <f t="shared" ref="O51:O63" si="8">SUM(C51:N51)</f>
        <v>6347.2790000000005</v>
      </c>
    </row>
    <row r="52" spans="2:15" s="84" customFormat="1" x14ac:dyDescent="0.2">
      <c r="B52" s="130" t="s">
        <v>111</v>
      </c>
      <c r="C52" s="121">
        <v>347.57</v>
      </c>
      <c r="D52" s="121">
        <v>1216.1510000000001</v>
      </c>
      <c r="E52" s="121">
        <v>4434.6530000000002</v>
      </c>
      <c r="F52" s="121">
        <v>2608.86</v>
      </c>
      <c r="G52" s="121">
        <v>1658.627</v>
      </c>
      <c r="H52" s="121">
        <v>887.45</v>
      </c>
      <c r="I52" s="121">
        <v>1689.08</v>
      </c>
      <c r="J52" s="121">
        <v>586.34</v>
      </c>
      <c r="K52" s="121">
        <v>506.56700000000001</v>
      </c>
      <c r="L52" s="121">
        <v>799.86</v>
      </c>
      <c r="M52" s="121">
        <v>574.49599999999998</v>
      </c>
      <c r="N52" s="121">
        <v>178.14</v>
      </c>
      <c r="O52" s="127">
        <f t="shared" si="8"/>
        <v>15487.794000000002</v>
      </c>
    </row>
    <row r="53" spans="2:15" s="84" customFormat="1" x14ac:dyDescent="0.2">
      <c r="B53" s="130" t="s">
        <v>82</v>
      </c>
      <c r="C53" s="131">
        <v>0</v>
      </c>
      <c r="D53" s="131">
        <v>0</v>
      </c>
      <c r="E53" s="131">
        <v>0</v>
      </c>
      <c r="F53" s="131">
        <v>0</v>
      </c>
      <c r="G53" s="121">
        <v>0</v>
      </c>
      <c r="H53" s="131">
        <v>0</v>
      </c>
      <c r="I53" s="131">
        <v>0</v>
      </c>
      <c r="J53" s="131">
        <v>0</v>
      </c>
      <c r="K53" s="131">
        <v>0</v>
      </c>
      <c r="L53" s="131">
        <v>0</v>
      </c>
      <c r="M53" s="131">
        <v>0</v>
      </c>
      <c r="N53" s="131">
        <v>0</v>
      </c>
      <c r="O53" s="127">
        <f t="shared" si="8"/>
        <v>0</v>
      </c>
    </row>
    <row r="54" spans="2:15" s="85" customFormat="1" x14ac:dyDescent="0.2">
      <c r="B54" s="132" t="s">
        <v>105</v>
      </c>
      <c r="C54" s="138">
        <v>0</v>
      </c>
      <c r="D54" s="138">
        <v>0</v>
      </c>
      <c r="E54" s="138">
        <v>0</v>
      </c>
      <c r="F54" s="138">
        <v>0</v>
      </c>
      <c r="G54" s="138">
        <v>0</v>
      </c>
      <c r="H54" s="138">
        <v>0</v>
      </c>
      <c r="I54" s="131">
        <v>0</v>
      </c>
      <c r="J54" s="131">
        <v>0</v>
      </c>
      <c r="K54" s="131">
        <v>0</v>
      </c>
      <c r="L54" s="131">
        <v>0</v>
      </c>
      <c r="M54" s="131">
        <v>0</v>
      </c>
      <c r="N54" s="131">
        <v>0</v>
      </c>
      <c r="O54" s="127">
        <f t="shared" ref="O54" si="9">SUM(C54:N54)</f>
        <v>0</v>
      </c>
    </row>
    <row r="55" spans="2:15" s="85" customFormat="1" x14ac:dyDescent="0.2">
      <c r="B55" s="132" t="s">
        <v>106</v>
      </c>
      <c r="C55" s="138">
        <v>315</v>
      </c>
      <c r="D55" s="138">
        <v>0</v>
      </c>
      <c r="E55" s="138">
        <v>0</v>
      </c>
      <c r="F55" s="138">
        <v>0</v>
      </c>
      <c r="G55" s="138">
        <v>0</v>
      </c>
      <c r="H55" s="138">
        <v>0</v>
      </c>
      <c r="I55" s="131">
        <v>196</v>
      </c>
      <c r="J55" s="131">
        <v>0</v>
      </c>
      <c r="K55" s="131">
        <v>0</v>
      </c>
      <c r="L55" s="131">
        <v>0</v>
      </c>
      <c r="M55" s="131">
        <v>0</v>
      </c>
      <c r="N55" s="131">
        <v>0</v>
      </c>
      <c r="O55" s="127">
        <f t="shared" si="8"/>
        <v>511</v>
      </c>
    </row>
    <row r="56" spans="2:15" s="84" customFormat="1" x14ac:dyDescent="0.2">
      <c r="B56" s="133" t="s">
        <v>112</v>
      </c>
      <c r="C56" s="121">
        <v>0</v>
      </c>
      <c r="D56" s="121">
        <v>0</v>
      </c>
      <c r="E56" s="121">
        <v>0</v>
      </c>
      <c r="F56" s="121">
        <v>0</v>
      </c>
      <c r="G56" s="121">
        <v>0</v>
      </c>
      <c r="H56" s="121">
        <v>0</v>
      </c>
      <c r="I56" s="121">
        <v>0</v>
      </c>
      <c r="J56" s="121">
        <v>0</v>
      </c>
      <c r="K56" s="121">
        <v>0</v>
      </c>
      <c r="L56" s="121">
        <v>0</v>
      </c>
      <c r="M56" s="121">
        <v>0</v>
      </c>
      <c r="N56" s="121">
        <v>0</v>
      </c>
      <c r="O56" s="127">
        <f t="shared" si="8"/>
        <v>0</v>
      </c>
    </row>
    <row r="57" spans="2:15" s="84" customFormat="1" x14ac:dyDescent="0.2">
      <c r="B57" s="139" t="s">
        <v>113</v>
      </c>
      <c r="C57" s="131">
        <v>0</v>
      </c>
      <c r="D57" s="131">
        <v>0</v>
      </c>
      <c r="E57" s="131">
        <v>0</v>
      </c>
      <c r="F57" s="131">
        <v>0</v>
      </c>
      <c r="G57" s="140">
        <v>0</v>
      </c>
      <c r="H57" s="140">
        <v>0</v>
      </c>
      <c r="I57" s="140">
        <v>0</v>
      </c>
      <c r="J57" s="140">
        <v>0</v>
      </c>
      <c r="K57" s="140">
        <v>0</v>
      </c>
      <c r="L57" s="140">
        <v>0</v>
      </c>
      <c r="M57" s="140">
        <v>0</v>
      </c>
      <c r="N57" s="140">
        <v>0</v>
      </c>
      <c r="O57" s="127">
        <f t="shared" si="8"/>
        <v>0</v>
      </c>
    </row>
    <row r="58" spans="2:15" s="84" customFormat="1" x14ac:dyDescent="0.2">
      <c r="B58" s="141" t="s">
        <v>109</v>
      </c>
      <c r="C58" s="142">
        <f>SUM(C59:C62)</f>
        <v>4002.5219999999999</v>
      </c>
      <c r="D58" s="142">
        <f t="shared" ref="D58:N58" si="10">SUM(D59:D62)</f>
        <v>4612.4500000000007</v>
      </c>
      <c r="E58" s="142">
        <f t="shared" si="10"/>
        <v>6593.37</v>
      </c>
      <c r="F58" s="142">
        <f t="shared" si="10"/>
        <v>2584.7600000000002</v>
      </c>
      <c r="G58" s="142">
        <f t="shared" si="10"/>
        <v>7337.12</v>
      </c>
      <c r="H58" s="142">
        <f t="shared" si="10"/>
        <v>3202.41</v>
      </c>
      <c r="I58" s="142">
        <f t="shared" si="10"/>
        <v>2812.8900000000003</v>
      </c>
      <c r="J58" s="142">
        <f t="shared" si="10"/>
        <v>3913.64</v>
      </c>
      <c r="K58" s="142">
        <f t="shared" si="10"/>
        <v>5801.6409999999996</v>
      </c>
      <c r="L58" s="142">
        <f t="shared" si="10"/>
        <v>6686.41</v>
      </c>
      <c r="M58" s="142">
        <f t="shared" si="10"/>
        <v>4320.54</v>
      </c>
      <c r="N58" s="142">
        <f t="shared" si="10"/>
        <v>3783.02</v>
      </c>
      <c r="O58" s="127">
        <f t="shared" si="8"/>
        <v>55650.773000000001</v>
      </c>
    </row>
    <row r="59" spans="2:15" s="84" customFormat="1" x14ac:dyDescent="0.2">
      <c r="B59" s="136" t="s">
        <v>78</v>
      </c>
      <c r="C59" s="121">
        <v>402.51</v>
      </c>
      <c r="D59" s="121">
        <v>274.92</v>
      </c>
      <c r="E59" s="131">
        <v>666.76</v>
      </c>
      <c r="F59" s="131">
        <v>628.84</v>
      </c>
      <c r="G59" s="140">
        <v>843.82</v>
      </c>
      <c r="H59" s="140">
        <v>1071.21</v>
      </c>
      <c r="I59" s="140">
        <v>996.61</v>
      </c>
      <c r="J59" s="140">
        <v>1226.6099999999999</v>
      </c>
      <c r="K59" s="140">
        <v>967.63099999999997</v>
      </c>
      <c r="L59" s="140">
        <v>874.74</v>
      </c>
      <c r="M59" s="140">
        <v>472.52</v>
      </c>
      <c r="N59" s="140">
        <v>345.36</v>
      </c>
      <c r="O59" s="127">
        <f t="shared" si="8"/>
        <v>8771.5310000000009</v>
      </c>
    </row>
    <row r="60" spans="2:15" s="84" customFormat="1" x14ac:dyDescent="0.2">
      <c r="B60" s="136" t="s">
        <v>79</v>
      </c>
      <c r="C60" s="121">
        <v>148.732</v>
      </c>
      <c r="D60" s="121">
        <v>190.62</v>
      </c>
      <c r="E60" s="131">
        <v>179.91</v>
      </c>
      <c r="F60" s="131">
        <v>202.3</v>
      </c>
      <c r="G60" s="140">
        <v>282.62</v>
      </c>
      <c r="H60" s="140">
        <v>130.04</v>
      </c>
      <c r="I60" s="140">
        <v>163.44</v>
      </c>
      <c r="J60" s="140">
        <v>148.97</v>
      </c>
      <c r="K60" s="140">
        <v>335.28</v>
      </c>
      <c r="L60" s="140">
        <v>251.85</v>
      </c>
      <c r="M60" s="140">
        <v>127.57</v>
      </c>
      <c r="N60" s="140">
        <v>176</v>
      </c>
      <c r="O60" s="127">
        <f t="shared" si="8"/>
        <v>2337.3319999999999</v>
      </c>
    </row>
    <row r="61" spans="2:15" s="84" customFormat="1" x14ac:dyDescent="0.2">
      <c r="B61" s="136" t="s">
        <v>80</v>
      </c>
      <c r="C61" s="121">
        <v>205</v>
      </c>
      <c r="D61" s="121">
        <v>323.64999999999998</v>
      </c>
      <c r="E61" s="131">
        <v>282.70999999999998</v>
      </c>
      <c r="F61" s="131">
        <v>147.91999999999999</v>
      </c>
      <c r="G61" s="140">
        <v>228.72</v>
      </c>
      <c r="H61" s="140">
        <v>155.16</v>
      </c>
      <c r="I61" s="140">
        <v>115.16</v>
      </c>
      <c r="J61" s="140">
        <v>157.06</v>
      </c>
      <c r="K61" s="140">
        <v>372.73</v>
      </c>
      <c r="L61" s="140">
        <v>301.12</v>
      </c>
      <c r="M61" s="140">
        <v>184.29</v>
      </c>
      <c r="N61" s="140">
        <v>202.66</v>
      </c>
      <c r="O61" s="127">
        <f t="shared" si="8"/>
        <v>2676.18</v>
      </c>
    </row>
    <row r="62" spans="2:15" s="84" customFormat="1" x14ac:dyDescent="0.2">
      <c r="B62" s="136" t="s">
        <v>84</v>
      </c>
      <c r="C62" s="143">
        <v>3246.28</v>
      </c>
      <c r="D62" s="143">
        <v>3823.26</v>
      </c>
      <c r="E62" s="143">
        <v>5463.99</v>
      </c>
      <c r="F62" s="143">
        <v>1605.7</v>
      </c>
      <c r="G62" s="144">
        <v>5981.96</v>
      </c>
      <c r="H62" s="144">
        <v>1846</v>
      </c>
      <c r="I62" s="144">
        <v>1537.68</v>
      </c>
      <c r="J62" s="144">
        <v>2381</v>
      </c>
      <c r="K62" s="144">
        <v>4126</v>
      </c>
      <c r="L62" s="144">
        <v>5258.7</v>
      </c>
      <c r="M62" s="144">
        <v>3536.16</v>
      </c>
      <c r="N62" s="144">
        <v>3059</v>
      </c>
      <c r="O62" s="127">
        <f t="shared" si="8"/>
        <v>41865.729999999996</v>
      </c>
    </row>
    <row r="63" spans="2:15" ht="12" customHeight="1" thickBot="1" x14ac:dyDescent="0.25">
      <c r="B63" s="145" t="s">
        <v>64</v>
      </c>
      <c r="C63" s="146">
        <f>SUM(C51,C52,C53,C54,C55,C56,C58)</f>
        <v>4730.2070000000003</v>
      </c>
      <c r="D63" s="146">
        <f t="shared" ref="D63:N63" si="11">SUM(D51,D52,D53:D53,D54,D55,D56,D58)</f>
        <v>6351.9970000000012</v>
      </c>
      <c r="E63" s="146">
        <f t="shared" si="11"/>
        <v>11060.523000000001</v>
      </c>
      <c r="F63" s="146">
        <f t="shared" si="11"/>
        <v>5193.6200000000008</v>
      </c>
      <c r="G63" s="146">
        <f t="shared" si="11"/>
        <v>8995.7469999999994</v>
      </c>
      <c r="H63" s="146">
        <f t="shared" si="11"/>
        <v>9080.3149999999987</v>
      </c>
      <c r="I63" s="146">
        <f t="shared" si="11"/>
        <v>4852.47</v>
      </c>
      <c r="J63" s="146">
        <f t="shared" si="11"/>
        <v>4681.4799999999996</v>
      </c>
      <c r="K63" s="146">
        <f t="shared" si="11"/>
        <v>6315.058</v>
      </c>
      <c r="L63" s="146">
        <f t="shared" si="11"/>
        <v>7677.68</v>
      </c>
      <c r="M63" s="146">
        <f t="shared" si="11"/>
        <v>5075.8890000000001</v>
      </c>
      <c r="N63" s="146">
        <f t="shared" si="11"/>
        <v>3981.86</v>
      </c>
      <c r="O63" s="127">
        <f t="shared" si="8"/>
        <v>77996.84599999999</v>
      </c>
    </row>
    <row r="64" spans="2:15" x14ac:dyDescent="0.2">
      <c r="B64" s="99" t="s">
        <v>91</v>
      </c>
      <c r="C64" s="124"/>
      <c r="D64" s="124"/>
      <c r="E64" s="124"/>
      <c r="F64" s="124"/>
      <c r="G64" s="124"/>
      <c r="H64" s="124"/>
      <c r="I64" s="124"/>
      <c r="J64" s="124"/>
      <c r="K64" s="124"/>
      <c r="L64" s="124"/>
      <c r="M64" s="124"/>
      <c r="N64" s="124"/>
    </row>
    <row r="65" spans="2:15" x14ac:dyDescent="0.2">
      <c r="B65" s="157" t="s">
        <v>128</v>
      </c>
      <c r="C65" s="157"/>
      <c r="D65" s="157"/>
      <c r="E65" s="157"/>
      <c r="F65" s="157"/>
      <c r="G65" s="157"/>
      <c r="H65" s="157"/>
      <c r="I65" s="157"/>
      <c r="J65" s="157"/>
      <c r="K65" s="157"/>
      <c r="L65" s="157"/>
      <c r="M65" s="157"/>
      <c r="N65" s="157"/>
      <c r="O65" s="157"/>
    </row>
    <row r="66" spans="2:15" ht="4.5" customHeight="1" thickBot="1" x14ac:dyDescent="0.25"/>
    <row r="67" spans="2:15" x14ac:dyDescent="0.2">
      <c r="B67" s="117" t="s">
        <v>97</v>
      </c>
      <c r="C67" s="118" t="s">
        <v>52</v>
      </c>
      <c r="D67" s="118" t="s">
        <v>53</v>
      </c>
      <c r="E67" s="118" t="s">
        <v>54</v>
      </c>
      <c r="F67" s="118" t="s">
        <v>55</v>
      </c>
      <c r="G67" s="118" t="s">
        <v>56</v>
      </c>
      <c r="H67" s="118" t="s">
        <v>57</v>
      </c>
      <c r="I67" s="118" t="s">
        <v>58</v>
      </c>
      <c r="J67" s="118" t="s">
        <v>59</v>
      </c>
      <c r="K67" s="118" t="s">
        <v>60</v>
      </c>
      <c r="L67" s="118" t="s">
        <v>61</v>
      </c>
      <c r="M67" s="118" t="s">
        <v>62</v>
      </c>
      <c r="N67" s="118" t="s">
        <v>63</v>
      </c>
      <c r="O67" s="119" t="s">
        <v>64</v>
      </c>
    </row>
    <row r="68" spans="2:15" x14ac:dyDescent="0.2">
      <c r="B68" s="130" t="s">
        <v>39</v>
      </c>
      <c r="C68" s="147">
        <v>1548</v>
      </c>
      <c r="D68" s="147">
        <v>2163</v>
      </c>
      <c r="E68" s="147">
        <v>2572</v>
      </c>
      <c r="F68" s="147">
        <v>2910</v>
      </c>
      <c r="G68" s="147">
        <v>6581</v>
      </c>
      <c r="H68" s="147">
        <v>6514</v>
      </c>
      <c r="I68" s="147">
        <v>5907</v>
      </c>
      <c r="J68" s="147">
        <v>3697</v>
      </c>
      <c r="K68" s="147">
        <v>3276</v>
      </c>
      <c r="L68" s="147">
        <v>1823</v>
      </c>
      <c r="M68" s="147">
        <v>1609</v>
      </c>
      <c r="N68" s="147">
        <v>1566</v>
      </c>
      <c r="O68" s="148">
        <f>SUM(C68:N68)</f>
        <v>40166</v>
      </c>
    </row>
    <row r="69" spans="2:15" x14ac:dyDescent="0.2">
      <c r="B69" s="130" t="s">
        <v>114</v>
      </c>
      <c r="C69" s="147">
        <v>0</v>
      </c>
      <c r="D69" s="147">
        <v>0</v>
      </c>
      <c r="E69" s="147">
        <v>0</v>
      </c>
      <c r="F69" s="147">
        <v>0</v>
      </c>
      <c r="G69" s="147">
        <v>0</v>
      </c>
      <c r="H69" s="147">
        <v>0</v>
      </c>
      <c r="I69" s="147">
        <v>0</v>
      </c>
      <c r="J69" s="147">
        <v>0</v>
      </c>
      <c r="K69" s="147">
        <v>0</v>
      </c>
      <c r="L69" s="147">
        <v>0</v>
      </c>
      <c r="M69" s="147">
        <v>0</v>
      </c>
      <c r="N69" s="147">
        <v>0</v>
      </c>
      <c r="O69" s="148">
        <f>SUM(C69:N69)</f>
        <v>0</v>
      </c>
    </row>
    <row r="70" spans="2:15" ht="12.75" thickBot="1" x14ac:dyDescent="0.25">
      <c r="B70" s="110" t="s">
        <v>64</v>
      </c>
      <c r="C70" s="145">
        <f t="shared" ref="C70:N70" si="12">SUM(C68:C69)</f>
        <v>1548</v>
      </c>
      <c r="D70" s="145">
        <f t="shared" si="12"/>
        <v>2163</v>
      </c>
      <c r="E70" s="145">
        <f t="shared" si="12"/>
        <v>2572</v>
      </c>
      <c r="F70" s="145">
        <f t="shared" si="12"/>
        <v>2910</v>
      </c>
      <c r="G70" s="145">
        <f t="shared" si="12"/>
        <v>6581</v>
      </c>
      <c r="H70" s="145">
        <f t="shared" si="12"/>
        <v>6514</v>
      </c>
      <c r="I70" s="145">
        <f t="shared" si="12"/>
        <v>5907</v>
      </c>
      <c r="J70" s="145">
        <f t="shared" si="12"/>
        <v>3697</v>
      </c>
      <c r="K70" s="145">
        <f t="shared" si="12"/>
        <v>3276</v>
      </c>
      <c r="L70" s="145">
        <f t="shared" si="12"/>
        <v>1823</v>
      </c>
      <c r="M70" s="145">
        <f t="shared" si="12"/>
        <v>1609</v>
      </c>
      <c r="N70" s="145">
        <f t="shared" si="12"/>
        <v>1566</v>
      </c>
      <c r="O70" s="148">
        <f>SUM(C70:N70)</f>
        <v>40166</v>
      </c>
    </row>
    <row r="71" spans="2:15" ht="11.25" customHeight="1" x14ac:dyDescent="0.2"/>
  </sheetData>
  <mergeCells count="6">
    <mergeCell ref="B65:O65"/>
    <mergeCell ref="B1:O1"/>
    <mergeCell ref="B10:O10"/>
    <mergeCell ref="B21:O21"/>
    <mergeCell ref="B28:O28"/>
    <mergeCell ref="B48:O48"/>
  </mergeCells>
  <pageMargins left="0.86614173228346458" right="0.31496062992125984" top="0.15748031496062992" bottom="0.78740157480314965" header="0" footer="0"/>
  <pageSetup paperSize="119" scale="55" orientation="landscape" r:id="rId1"/>
  <headerFooter alignWithMargins="0"/>
  <rowBreaks count="2" manualBreakCount="2">
    <brk id="45" max="16383" man="1"/>
    <brk id="63"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Mov.PortuarioMensual </vt:lpstr>
      <vt:lpstr>Mov. Embarcaciones </vt:lpstr>
      <vt:lpstr>Mov. carga </vt:lpstr>
      <vt:lpstr>'Mov.PortuarioMensual '!Área_de_impresión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ALEJANDOR SOLANO GONZALEZ</cp:lastModifiedBy>
  <cp:lastPrinted>2013-11-07T18:21:59Z</cp:lastPrinted>
  <dcterms:created xsi:type="dcterms:W3CDTF">2010-12-29T18:43:41Z</dcterms:created>
  <dcterms:modified xsi:type="dcterms:W3CDTF">2016-02-25T17:33:44Z</dcterms:modified>
</cp:coreProperties>
</file>