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7590" yWindow="2055" windowWidth="15480" windowHeight="9465" tabRatio="738"/>
  </bookViews>
  <sheets>
    <sheet name="Mov.PortuarioMensual " sheetId="1" r:id="rId1"/>
    <sheet name="Mov. carga " sheetId="3" state="hidden" r:id="rId2"/>
  </sheets>
  <definedNames>
    <definedName name="_xlnm.Print_Area" localSheetId="0">'Mov.PortuarioMensual '!$A$1:$P$72</definedName>
  </definedNames>
  <calcPr calcId="145621"/>
</workbook>
</file>

<file path=xl/calcChain.xml><?xml version="1.0" encoding="utf-8"?>
<calcChain xmlns="http://schemas.openxmlformats.org/spreadsheetml/2006/main">
  <c r="L13" i="1" l="1"/>
  <c r="M13" i="1"/>
  <c r="N13" i="1"/>
  <c r="K13" i="1"/>
  <c r="L26" i="1" l="1"/>
  <c r="K27" i="1" l="1"/>
  <c r="J27" i="1" l="1"/>
  <c r="J26" i="1"/>
  <c r="J38" i="1"/>
  <c r="I27" i="1" l="1"/>
  <c r="F27" i="1" l="1"/>
  <c r="O28" i="1" l="1"/>
  <c r="H27" i="1" l="1"/>
  <c r="E27" i="1" l="1"/>
  <c r="E6" i="3" l="1"/>
  <c r="N6" i="3" s="1"/>
  <c r="E26" i="1" l="1"/>
  <c r="C36" i="1" l="1"/>
  <c r="C32" i="1"/>
  <c r="C27" i="1"/>
  <c r="C51" i="3"/>
  <c r="C26" i="1" l="1"/>
  <c r="C40" i="3"/>
  <c r="O63" i="1"/>
  <c r="O64" i="1"/>
  <c r="O65" i="1"/>
  <c r="N57" i="3" l="1"/>
  <c r="M7" i="3" l="1"/>
  <c r="D57" i="3" l="1"/>
  <c r="E57" i="3"/>
  <c r="F57" i="3"/>
  <c r="G57" i="3"/>
  <c r="H57" i="3"/>
  <c r="I57" i="3"/>
  <c r="J57" i="3"/>
  <c r="K57" i="3"/>
  <c r="L57" i="3"/>
  <c r="M57" i="3"/>
  <c r="C57" i="3"/>
  <c r="O61" i="3"/>
  <c r="O38" i="3" l="1"/>
  <c r="O36" i="3" l="1"/>
  <c r="O35" i="3" l="1"/>
  <c r="H42" i="3"/>
  <c r="H44" i="3" s="1"/>
  <c r="E16" i="3" l="1"/>
  <c r="E34" i="1"/>
  <c r="C62" i="3" l="1"/>
  <c r="O39" i="3" l="1"/>
  <c r="O37" i="3"/>
  <c r="O58" i="3" l="1"/>
  <c r="O59" i="3"/>
  <c r="O60" i="3"/>
  <c r="N7" i="1" l="1"/>
  <c r="O60" i="1"/>
  <c r="O53" i="1"/>
  <c r="O52" i="1"/>
  <c r="O49" i="1"/>
  <c r="O48" i="1"/>
  <c r="O47" i="1"/>
  <c r="O46" i="1"/>
  <c r="O52" i="3"/>
  <c r="O55" i="3" l="1"/>
  <c r="O53" i="3"/>
  <c r="E62" i="3" l="1"/>
  <c r="F62" i="3"/>
  <c r="G62" i="3"/>
  <c r="H62" i="3"/>
  <c r="I62" i="3"/>
  <c r="J62" i="3"/>
  <c r="K62" i="3"/>
  <c r="L62" i="3"/>
  <c r="M62" i="3"/>
  <c r="N62" i="3"/>
  <c r="D62" i="3"/>
  <c r="N42" i="3"/>
  <c r="N44" i="3" s="1"/>
  <c r="M42" i="3"/>
  <c r="M44" i="3" s="1"/>
  <c r="L42" i="3"/>
  <c r="L44" i="3" s="1"/>
  <c r="K42" i="3"/>
  <c r="K44" i="3" s="1"/>
  <c r="J42" i="3"/>
  <c r="J44" i="3" s="1"/>
  <c r="I42" i="3"/>
  <c r="I44" i="3" s="1"/>
  <c r="G42" i="3"/>
  <c r="G44" i="3" s="1"/>
  <c r="F42" i="3"/>
  <c r="F44" i="3" s="1"/>
  <c r="E42" i="3"/>
  <c r="E44" i="3" s="1"/>
  <c r="D42" i="3"/>
  <c r="D44" i="3" s="1"/>
  <c r="C42" i="3"/>
  <c r="C44" i="3" s="1"/>
  <c r="O44" i="3" l="1"/>
  <c r="O57" i="3"/>
  <c r="O42" i="3"/>
  <c r="N69" i="3" l="1"/>
  <c r="M69" i="3"/>
  <c r="L69" i="3"/>
  <c r="K69" i="3"/>
  <c r="J69" i="3"/>
  <c r="I69" i="3"/>
  <c r="H69" i="3"/>
  <c r="G69" i="3"/>
  <c r="F69" i="3"/>
  <c r="E69" i="3"/>
  <c r="D69" i="3"/>
  <c r="C69" i="3"/>
  <c r="O68" i="3"/>
  <c r="O67" i="3"/>
  <c r="O56" i="3"/>
  <c r="O54" i="3"/>
  <c r="O51" i="3"/>
  <c r="O50" i="3"/>
  <c r="O43" i="3"/>
  <c r="O41" i="3"/>
  <c r="O40" i="3"/>
  <c r="O34" i="3"/>
  <c r="O33" i="3"/>
  <c r="O32" i="3"/>
  <c r="O31" i="3"/>
  <c r="N25" i="3"/>
  <c r="M25" i="3"/>
  <c r="L25" i="3"/>
  <c r="K25" i="3"/>
  <c r="J25" i="3"/>
  <c r="I25" i="3"/>
  <c r="H25" i="3"/>
  <c r="G25" i="3"/>
  <c r="F25" i="3"/>
  <c r="E25" i="3"/>
  <c r="D25" i="3"/>
  <c r="C25" i="3"/>
  <c r="O24" i="3"/>
  <c r="N16" i="3"/>
  <c r="L16" i="3"/>
  <c r="K16" i="3"/>
  <c r="J16" i="3"/>
  <c r="I16" i="3"/>
  <c r="H16" i="3"/>
  <c r="G16" i="3"/>
  <c r="F16" i="3"/>
  <c r="D16" i="3"/>
  <c r="C16" i="3"/>
  <c r="O15" i="3"/>
  <c r="O13" i="3"/>
  <c r="N7" i="3"/>
  <c r="L7" i="3"/>
  <c r="K7" i="3"/>
  <c r="J7" i="3"/>
  <c r="I7" i="3"/>
  <c r="H7" i="3"/>
  <c r="G7" i="3"/>
  <c r="F7" i="3"/>
  <c r="E7" i="3"/>
  <c r="D7" i="3"/>
  <c r="C7" i="3"/>
  <c r="O6" i="3"/>
  <c r="O5" i="3"/>
  <c r="O4" i="3"/>
  <c r="O8" i="1"/>
  <c r="O7" i="3" l="1"/>
  <c r="O25" i="3"/>
  <c r="O62" i="3"/>
  <c r="O69" i="3"/>
  <c r="O20" i="1"/>
  <c r="D7" i="1"/>
  <c r="E7" i="1"/>
  <c r="F7" i="1"/>
  <c r="G7" i="1"/>
  <c r="H7" i="1"/>
  <c r="I7" i="1"/>
  <c r="J7" i="1"/>
  <c r="K7" i="1"/>
  <c r="L7" i="1"/>
  <c r="M7" i="1"/>
  <c r="C7" i="1"/>
  <c r="N62" i="1"/>
  <c r="M62" i="1"/>
  <c r="L62" i="1"/>
  <c r="K62" i="1"/>
  <c r="J62" i="1"/>
  <c r="I62" i="1"/>
  <c r="H62" i="1"/>
  <c r="G62" i="1"/>
  <c r="F62" i="1"/>
  <c r="E62" i="1"/>
  <c r="D62" i="1"/>
  <c r="C62" i="1"/>
  <c r="D59" i="1"/>
  <c r="C59" i="1"/>
  <c r="O57" i="1"/>
  <c r="O56" i="1"/>
  <c r="N55" i="1"/>
  <c r="M55" i="1"/>
  <c r="L55" i="1"/>
  <c r="K55" i="1"/>
  <c r="J55" i="1"/>
  <c r="I55" i="1"/>
  <c r="H55" i="1"/>
  <c r="G55" i="1"/>
  <c r="F55" i="1"/>
  <c r="E55" i="1"/>
  <c r="D55" i="1"/>
  <c r="C55" i="1"/>
  <c r="N51" i="1"/>
  <c r="M51" i="1"/>
  <c r="L51" i="1"/>
  <c r="K51" i="1"/>
  <c r="J51" i="1"/>
  <c r="I51" i="1"/>
  <c r="H51" i="1"/>
  <c r="G51" i="1"/>
  <c r="F51" i="1"/>
  <c r="E51" i="1"/>
  <c r="D51" i="1"/>
  <c r="C51" i="1"/>
  <c r="N45" i="1"/>
  <c r="M45" i="1"/>
  <c r="L45" i="1"/>
  <c r="K45" i="1"/>
  <c r="J45" i="1"/>
  <c r="I45" i="1"/>
  <c r="H45" i="1"/>
  <c r="G45" i="1"/>
  <c r="F45" i="1"/>
  <c r="E45" i="1"/>
  <c r="D45" i="1"/>
  <c r="C45" i="1"/>
  <c r="O43" i="1"/>
  <c r="O42" i="1"/>
  <c r="O41" i="1"/>
  <c r="O40" i="1"/>
  <c r="O39" i="1"/>
  <c r="O38" i="1"/>
  <c r="O37" i="1"/>
  <c r="O36" i="1"/>
  <c r="O35" i="1"/>
  <c r="N34" i="1"/>
  <c r="M34" i="1"/>
  <c r="L34" i="1"/>
  <c r="K34" i="1"/>
  <c r="J34" i="1"/>
  <c r="I34" i="1"/>
  <c r="H34" i="1"/>
  <c r="G34" i="1"/>
  <c r="F34" i="1"/>
  <c r="D34" i="1"/>
  <c r="C34" i="1"/>
  <c r="O32" i="1"/>
  <c r="O31" i="1"/>
  <c r="O30" i="1"/>
  <c r="O29" i="1"/>
  <c r="O27" i="1"/>
  <c r="O26" i="1"/>
  <c r="N25" i="1"/>
  <c r="M25" i="1"/>
  <c r="L25" i="1"/>
  <c r="L24" i="1" s="1"/>
  <c r="K25" i="1"/>
  <c r="K24" i="1" s="1"/>
  <c r="J25" i="1"/>
  <c r="J24" i="1" s="1"/>
  <c r="I25" i="1"/>
  <c r="I24" i="1" s="1"/>
  <c r="H25" i="1"/>
  <c r="H24" i="1" s="1"/>
  <c r="G25" i="1"/>
  <c r="G24" i="1" s="1"/>
  <c r="F25" i="1"/>
  <c r="F24" i="1" s="1"/>
  <c r="E25" i="1"/>
  <c r="E24" i="1" s="1"/>
  <c r="D25" i="1"/>
  <c r="D24" i="1" s="1"/>
  <c r="C25" i="1"/>
  <c r="C24" i="1" s="1"/>
  <c r="N24" i="1"/>
  <c r="M24" i="1"/>
  <c r="O21" i="1"/>
  <c r="O19" i="1"/>
  <c r="O18" i="1"/>
  <c r="O17" i="1"/>
  <c r="O16" i="1"/>
  <c r="O15" i="1"/>
  <c r="N14" i="1"/>
  <c r="M14" i="1"/>
  <c r="L14" i="1"/>
  <c r="K14" i="1"/>
  <c r="J14" i="1"/>
  <c r="I14" i="1"/>
  <c r="H14" i="1"/>
  <c r="G14" i="1"/>
  <c r="F14" i="1"/>
  <c r="E14" i="1"/>
  <c r="D14" i="1"/>
  <c r="C14" i="1"/>
  <c r="O12" i="1"/>
  <c r="O11" i="1"/>
  <c r="O10" i="1"/>
  <c r="O9" i="1"/>
  <c r="O59" i="1" l="1"/>
  <c r="O45" i="1"/>
  <c r="O62" i="1"/>
  <c r="O7" i="1"/>
  <c r="O24" i="1"/>
  <c r="O55" i="1"/>
  <c r="O51" i="1"/>
  <c r="O25" i="1"/>
  <c r="O14" i="1"/>
  <c r="O34" i="1"/>
  <c r="O14" i="3" l="1"/>
  <c r="M16" i="3"/>
  <c r="O16" i="3" s="1"/>
</calcChain>
</file>

<file path=xl/comments1.xml><?xml version="1.0" encoding="utf-8"?>
<comments xmlns="http://schemas.openxmlformats.org/spreadsheetml/2006/main">
  <authors>
    <author>GUADALUPE PEREZ JIMENEZ</author>
  </authors>
  <commentList>
    <comment ref="C40" authorId="0">
      <text>
        <r>
          <rPr>
            <b/>
            <sz val="8"/>
            <color indexed="81"/>
            <rFont val="Calibri"/>
            <family val="2"/>
            <scheme val="minor"/>
          </rPr>
          <t>GUADALUPE:</t>
        </r>
        <r>
          <rPr>
            <sz val="9"/>
            <color indexed="81"/>
            <rFont val="Tahoma"/>
            <family val="2"/>
          </rPr>
          <t xml:space="preserve">
</t>
        </r>
        <r>
          <rPr>
            <sz val="8"/>
            <color indexed="81"/>
            <rFont val="Tahoma"/>
            <family val="2"/>
          </rPr>
          <t xml:space="preserve">Fue 1 teus de 6.6 ton en exportacion y 1 teus de 3 tons en importación </t>
        </r>
      </text>
    </comment>
    <comment ref="N40" authorId="0">
      <text>
        <r>
          <rPr>
            <b/>
            <sz val="8"/>
            <color indexed="81"/>
            <rFont val="Calibri"/>
            <family val="2"/>
            <scheme val="minor"/>
          </rPr>
          <t>GUADALUPE:</t>
        </r>
        <r>
          <rPr>
            <sz val="9"/>
            <color indexed="81"/>
            <rFont val="Tahoma"/>
            <family val="2"/>
          </rPr>
          <t xml:space="preserve">
</t>
        </r>
        <r>
          <rPr>
            <sz val="8"/>
            <color indexed="81"/>
            <rFont val="Tahoma"/>
            <family val="2"/>
          </rPr>
          <t>corresponde a 4 teus de 20 pies con un total de 51.50 tons, que se descargaron del buques "BBC Ocean", en tráfico de importación.</t>
        </r>
      </text>
    </comment>
  </commentList>
</comments>
</file>

<file path=xl/sharedStrings.xml><?xml version="1.0" encoding="utf-8"?>
<sst xmlns="http://schemas.openxmlformats.org/spreadsheetml/2006/main" count="218" uniqueCount="111">
  <si>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</si>
  <si>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</si>
  <si>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</si>
  <si>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</si>
  <si>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</si>
  <si>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</si>
  <si>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</si>
  <si>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</si>
  <si>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</si>
  <si>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</si>
  <si>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</si>
  <si>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</si>
  <si>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</si>
  <si>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</si>
  <si>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</si>
  <si>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</si>
  <si>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</si>
  <si>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</si>
  <si>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</si>
  <si>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</si>
  <si>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</si>
  <si>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</si>
  <si>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</si>
  <si>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</si>
  <si>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</si>
  <si>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</si>
  <si>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</si>
  <si>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</si>
  <si>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</si>
  <si>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</si>
  <si>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</si>
  <si>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</si>
  <si>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</si>
  <si>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</si>
  <si>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</si>
  <si>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</si>
  <si>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</si>
  <si>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</si>
  <si>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</si>
  <si>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</si>
  <si>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</si>
  <si>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</si>
  <si>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</si>
  <si>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</si>
  <si>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</si>
  <si>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</si>
  <si>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</si>
  <si>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EVYA</t>
  </si>
  <si>
    <t>Terminal de Abastecimiento (Off Shore)</t>
  </si>
  <si>
    <t>Off shore (Terminal de Abastecimiento)</t>
  </si>
  <si>
    <t>Cabotaje (T.Abast. Diesel)</t>
  </si>
  <si>
    <t>Enero</t>
  </si>
  <si>
    <t>Febrero</t>
  </si>
  <si>
    <t>Marzo</t>
  </si>
  <si>
    <t>Abril</t>
  </si>
  <si>
    <t>Mayo</t>
  </si>
  <si>
    <t>Junio</t>
  </si>
  <si>
    <t>Julio</t>
  </si>
  <si>
    <t>Agosto</t>
  </si>
  <si>
    <t>Septiembre</t>
  </si>
  <si>
    <t>Octubre</t>
  </si>
  <si>
    <t>Noviembre</t>
  </si>
  <si>
    <t>Diciembre</t>
  </si>
  <si>
    <t>Total</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</si>
  <si>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</si>
  <si>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</si>
  <si>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Producto</t>
  </si>
  <si>
    <t>Maya</t>
  </si>
  <si>
    <t>Itsmo</t>
  </si>
  <si>
    <t>Olmeca</t>
  </si>
  <si>
    <t>* Preliminar</t>
  </si>
  <si>
    <t>*Volumen de carga en toneladas</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</si>
  <si>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</si>
  <si>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</si>
  <si>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</si>
  <si>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</si>
  <si>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</si>
  <si>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 xml:space="preserve"> Producto</t>
  </si>
  <si>
    <t xml:space="preserve">Fluídos petroleros </t>
  </si>
  <si>
    <t>General Importación</t>
  </si>
  <si>
    <t>General exportación</t>
  </si>
  <si>
    <t>Contenerizada (tons)</t>
  </si>
  <si>
    <t xml:space="preserve">Contenedores (TEUS) </t>
  </si>
  <si>
    <t>Fluidos</t>
  </si>
  <si>
    <t>Carga General Entrada</t>
  </si>
  <si>
    <t>Carga General Salida</t>
  </si>
  <si>
    <t>Contenerizada</t>
  </si>
  <si>
    <t>Cont. (TEUS) pzs.</t>
  </si>
  <si>
    <t>Pasajeros en cruceros</t>
  </si>
  <si>
    <t>Asfalto</t>
  </si>
  <si>
    <t>Nitrógeno</t>
  </si>
  <si>
    <t>Xileno</t>
  </si>
  <si>
    <t>Ácido Clorhídrico</t>
  </si>
  <si>
    <t>Carga Mineral (Barita)</t>
  </si>
  <si>
    <t>Carga Mineral (Cemento)</t>
  </si>
  <si>
    <t>Granel mineral semi mecanizado (grava)</t>
  </si>
  <si>
    <t>Mineral Fraccionada</t>
  </si>
  <si>
    <t>Graneles (Mineral/Coque de petróleo)</t>
  </si>
  <si>
    <t>Graneles (Agrícola/Azúcar)</t>
  </si>
  <si>
    <t>Graneles (Agrícola/Plátano)</t>
  </si>
  <si>
    <t>Serie Mensual de Movimiento Portuario 2013</t>
  </si>
  <si>
    <t xml:space="preserve"> Acumulado Ene- Dic 2012</t>
  </si>
  <si>
    <t xml:space="preserve"> Acumulado Ene- Dic. 2013</t>
  </si>
  <si>
    <t>Movimiento mensual de carga de crudo en Monoboyas por calidad de producto 2013</t>
  </si>
  <si>
    <t>Insumos transportados por PEMEX  Exploración y Producción al área de Plataformas por el Puerto de Dos Bocas 2013</t>
  </si>
  <si>
    <t>Movimiento mensual de carga Cabotaje en Terminal de Abastecimiento 2013</t>
  </si>
  <si>
    <t>Movimiento mensual de carga Cabotaje en Terminal de Usos Múltiples 2013</t>
  </si>
  <si>
    <t>Embarque y desembarque de pasajeros en la Terminal de Usos Múltiples 2013</t>
  </si>
  <si>
    <t>Movimiento mensual de carga de Altura en la Terminal de Usos Multiples  2013</t>
  </si>
  <si>
    <t>Cabotaje (Monoboyas)</t>
  </si>
  <si>
    <t>Salmuera/lodo emulsion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</si>
</sst>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 #,##0_-;\-* #,##0_-;_-* &quot;-&quot;??_-;_-@_-"/>
    <numFmt numFmtId="165" formatCode="_-[$€-2]* #,##0.00_-;\-[$€-2]* #,##0.00_-;_-[$€-2]* &quot;-&quot;??_-"/>
  </numFmts>
  <fonts count="27" x14ac:knownFonts="1">
    <font>
      <sz val="10"/>
      <name val="Arial"/>
    </font>
    <font>
      <sz val="11"/>
      <color theme="1"/>
      <name val="Calibri"/>
      <family val="2"/>
      <scheme val="minor"/>
    </font>
    <font>
      <sz val="10"/>
      <name val="Arial"/>
      <family val="2"/>
    </font>
    <font>
      <sz val="10"/>
      <color indexed="54"/>
      <name val="Arial"/>
      <family val="2"/>
    </font>
    <font>
      <b/>
      <sz val="12"/>
      <color indexed="62"/>
      <name val="Arial"/>
      <family val="2"/>
    </font>
    <font>
      <b/>
      <sz val="7.5"/>
      <color indexed="9"/>
      <name val="Arial"/>
      <family val="2"/>
    </font>
    <font>
      <b/>
      <sz val="8"/>
      <color indexed="9"/>
      <name val="Arial"/>
      <family val="2"/>
    </font>
    <font>
      <sz val="10"/>
      <color indexed="9"/>
      <name val="Arial"/>
      <family val="2"/>
    </font>
    <font>
      <sz val="8"/>
      <color indexed="62"/>
      <name val="Arial"/>
      <family val="2"/>
    </font>
    <font>
      <sz val="8"/>
      <color indexed="54"/>
      <name val="Arial"/>
      <family val="2"/>
    </font>
    <font>
      <b/>
      <sz val="8"/>
      <color indexed="62"/>
      <name val="Arial"/>
      <family val="2"/>
    </font>
    <font>
      <sz val="10"/>
      <color indexed="62"/>
      <name val="Arial"/>
      <family val="2"/>
    </font>
    <font>
      <sz val="10"/>
      <name val="Arial"/>
      <family val="2"/>
    </font>
    <font>
      <sz val="9"/>
      <name val="Microsoft Sans Serif"/>
      <family val="2"/>
    </font>
    <font>
      <b/>
      <sz val="10"/>
      <name val="Times New Roman"/>
      <family val="1"/>
    </font>
    <font>
      <b/>
      <sz val="9"/>
      <color indexed="9"/>
      <name val="Arial"/>
      <family val="2"/>
    </font>
    <font>
      <sz val="9"/>
      <name val="Arial"/>
      <family val="2"/>
    </font>
    <font>
      <sz val="9"/>
      <color indexed="62"/>
      <name val="Arial"/>
      <family val="2"/>
    </font>
    <font>
      <b/>
      <sz val="9"/>
      <color indexed="62"/>
      <name val="Arial"/>
      <family val="2"/>
    </font>
    <font>
      <sz val="9"/>
      <color indexed="54"/>
      <name val="Arial"/>
      <family val="2"/>
    </font>
    <font>
      <sz val="9"/>
      <color indexed="10"/>
      <name val="Arial"/>
      <family val="2"/>
    </font>
    <font>
      <sz val="7"/>
      <color indexed="62"/>
      <name val="Arial"/>
      <family val="2"/>
    </font>
    <font>
      <sz val="7"/>
      <color indexed="54"/>
      <name val="Arial"/>
      <family val="2"/>
    </font>
    <font>
      <b/>
      <sz val="9"/>
      <color indexed="54"/>
      <name val="Arial"/>
      <family val="2"/>
    </font>
    <font>
      <sz val="9"/>
      <color indexed="81"/>
      <name val="Tahoma"/>
      <family val="2"/>
    </font>
    <font>
      <b/>
      <sz val="8"/>
      <color indexed="81"/>
      <name val="Calibri"/>
      <family val="2"/>
      <scheme val="minor"/>
    </font>
    <font>
      <sz val="8"/>
      <color indexed="81"/>
      <name val="Tahoma"/>
      <family val="2"/>
    </font>
  </fonts>
  <fills count="3">
    <fill>
      <patternFill patternType="none"/>
    </fill>
    <fill>
      <patternFill patternType="gray125"/>
    </fill>
    <fill>
      <patternFill patternType="solid">
        <fgColor indexed="62"/>
        <bgColor indexed="64"/>
      </patternFill>
    </fill>
  </fills>
  <borders count="27">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style="thin">
        <color indexed="22"/>
      </left>
      <right style="thin">
        <color indexed="22"/>
      </right>
      <top/>
      <bottom style="medium">
        <color indexed="22"/>
      </bottom>
      <diagonal/>
    </border>
    <border>
      <left/>
      <right style="thin">
        <color indexed="22"/>
      </right>
      <top/>
      <bottom/>
      <diagonal/>
    </border>
  </borders>
  <cellStyleXfs count="13">
    <xf numFmtId="0" fontId="0" fillId="0" borderId="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 fillId="0" borderId="0"/>
    <xf numFmtId="0" fontId="12" fillId="0" borderId="0"/>
    <xf numFmtId="0" fontId="13" fillId="0" borderId="0"/>
    <xf numFmtId="0" fontId="1" fillId="0" borderId="0"/>
    <xf numFmtId="0" fontId="14" fillId="0" borderId="0"/>
    <xf numFmtId="9" fontId="12" fillId="0" borderId="0" applyFont="0" applyFill="0" applyBorder="0" applyAlignment="0" applyProtection="0"/>
    <xf numFmtId="0" fontId="2" fillId="0" borderId="0"/>
  </cellStyleXfs>
  <cellXfs count="135">
    <xf numFmtId="0" fontId="0" fillId="0" borderId="0" xfId="0"/>
    <xf numFmtId="0" fontId="3" fillId="0" borderId="0" xfId="0" applyFont="1"/>
    <xf numFmtId="0" fontId="3" fillId="0" borderId="0" xfId="0" applyFont="1" applyFill="1"/>
    <xf numFmtId="17" fontId="6" fillId="2" borderId="2" xfId="0" applyNumberFormat="1" applyFont="1" applyFill="1" applyBorder="1" applyAlignment="1">
      <alignment horizontal="center" vertical="center"/>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7" fillId="0" borderId="0" xfId="0" applyFont="1" applyFill="1" applyAlignment="1">
      <alignment horizontal="center" vertical="center"/>
    </xf>
    <xf numFmtId="0" fontId="8" fillId="0" borderId="4" xfId="0" applyFont="1" applyBorder="1"/>
    <xf numFmtId="0" fontId="8" fillId="0" borderId="5" xfId="0" applyFont="1" applyBorder="1"/>
    <xf numFmtId="0" fontId="8" fillId="0" borderId="5" xfId="0" applyFont="1" applyBorder="1" applyAlignment="1">
      <alignment horizontal="right"/>
    </xf>
    <xf numFmtId="0" fontId="8" fillId="0" borderId="6" xfId="0" applyFont="1" applyBorder="1" applyAlignment="1">
      <alignment horizontal="right"/>
    </xf>
    <xf numFmtId="0" fontId="9" fillId="0" borderId="0" xfId="0" applyFont="1" applyFill="1"/>
    <xf numFmtId="0" fontId="10" fillId="0" borderId="5" xfId="0" applyFont="1" applyBorder="1" applyAlignment="1">
      <alignment horizontal="right"/>
    </xf>
    <xf numFmtId="3" fontId="10" fillId="0" borderId="5" xfId="0" applyNumberFormat="1" applyFont="1" applyBorder="1" applyAlignment="1">
      <alignment horizontal="right"/>
    </xf>
    <xf numFmtId="0" fontId="8" fillId="0" borderId="8" xfId="0" applyFont="1" applyBorder="1"/>
    <xf numFmtId="0" fontId="8" fillId="0" borderId="5" xfId="0" applyFont="1" applyFill="1" applyBorder="1" applyAlignment="1">
      <alignment horizontal="right"/>
    </xf>
    <xf numFmtId="0" fontId="8" fillId="0" borderId="8" xfId="0" applyFont="1" applyFill="1" applyBorder="1"/>
    <xf numFmtId="0" fontId="8" fillId="0" borderId="7" xfId="0" applyFont="1" applyBorder="1"/>
    <xf numFmtId="0" fontId="10" fillId="0" borderId="8" xfId="0" applyFont="1" applyBorder="1"/>
    <xf numFmtId="4" fontId="10" fillId="0" borderId="8" xfId="0" applyNumberFormat="1" applyFont="1" applyBorder="1" applyAlignment="1"/>
    <xf numFmtId="4" fontId="10" fillId="0" borderId="5" xfId="1" applyNumberFormat="1" applyFont="1" applyBorder="1" applyAlignment="1">
      <alignment horizontal="right"/>
    </xf>
    <xf numFmtId="4" fontId="8" fillId="0" borderId="8" xfId="0" applyNumberFormat="1" applyFont="1" applyBorder="1" applyAlignment="1"/>
    <xf numFmtId="4" fontId="8" fillId="0" borderId="5" xfId="0" applyNumberFormat="1" applyFont="1" applyBorder="1" applyAlignment="1"/>
    <xf numFmtId="4" fontId="8" fillId="0" borderId="5" xfId="0" applyNumberFormat="1" applyFont="1" applyFill="1" applyBorder="1" applyAlignment="1"/>
    <xf numFmtId="4" fontId="8" fillId="0" borderId="8" xfId="0" applyNumberFormat="1" applyFont="1" applyFill="1" applyBorder="1" applyAlignment="1"/>
    <xf numFmtId="0" fontId="8" fillId="0" borderId="5" xfId="0" applyFont="1" applyFill="1" applyBorder="1"/>
    <xf numFmtId="0" fontId="8" fillId="0" borderId="7" xfId="0" applyFont="1" applyFill="1" applyBorder="1"/>
    <xf numFmtId="4" fontId="10" fillId="0" borderId="5" xfId="0" applyNumberFormat="1" applyFont="1" applyFill="1" applyBorder="1" applyAlignment="1">
      <alignment horizontal="right"/>
    </xf>
    <xf numFmtId="4" fontId="8" fillId="0" borderId="8" xfId="0" applyNumberFormat="1" applyFont="1" applyFill="1" applyBorder="1" applyAlignment="1">
      <alignment horizontal="right"/>
    </xf>
    <xf numFmtId="4" fontId="8" fillId="0" borderId="5" xfId="0" applyNumberFormat="1" applyFont="1" applyFill="1" applyBorder="1" applyAlignment="1">
      <alignment horizontal="right"/>
    </xf>
    <xf numFmtId="0" fontId="10" fillId="0" borderId="5" xfId="0" applyFont="1" applyFill="1" applyBorder="1" applyAlignment="1">
      <alignment horizontal="right"/>
    </xf>
    <xf numFmtId="3" fontId="10" fillId="0" borderId="8" xfId="0" applyNumberFormat="1" applyFont="1" applyBorder="1" applyAlignment="1">
      <alignment horizontal="right"/>
    </xf>
    <xf numFmtId="3" fontId="8" fillId="0" borderId="8" xfId="0" applyNumberFormat="1" applyFont="1" applyBorder="1" applyAlignment="1">
      <alignment horizontal="right"/>
    </xf>
    <xf numFmtId="3" fontId="8" fillId="0" borderId="5" xfId="0" applyNumberFormat="1" applyFont="1" applyBorder="1" applyAlignment="1">
      <alignment horizontal="right"/>
    </xf>
    <xf numFmtId="0" fontId="10" fillId="0" borderId="9" xfId="0" applyFont="1" applyBorder="1" applyAlignment="1">
      <alignment horizontal="right"/>
    </xf>
    <xf numFmtId="164" fontId="10" fillId="0" borderId="5" xfId="1" applyNumberFormat="1" applyFont="1" applyBorder="1" applyAlignment="1">
      <alignment horizontal="right"/>
    </xf>
    <xf numFmtId="0" fontId="10" fillId="0" borderId="7" xfId="0" applyFont="1" applyBorder="1"/>
    <xf numFmtId="0" fontId="8" fillId="0" borderId="9" xfId="0" applyFont="1" applyBorder="1" applyAlignment="1">
      <alignment horizontal="right"/>
    </xf>
    <xf numFmtId="0" fontId="8" fillId="0" borderId="9" xfId="0" applyFont="1" applyFill="1" applyBorder="1" applyAlignment="1">
      <alignment horizontal="right"/>
    </xf>
    <xf numFmtId="0" fontId="8" fillId="0" borderId="8" xfId="0" applyFont="1" applyBorder="1" applyAlignment="1">
      <alignment horizontal="right"/>
    </xf>
    <xf numFmtId="0" fontId="8" fillId="0" borderId="10" xfId="0" applyFont="1" applyBorder="1"/>
    <xf numFmtId="0" fontId="8" fillId="0" borderId="11" xfId="0" applyFont="1" applyBorder="1"/>
    <xf numFmtId="0" fontId="8" fillId="0" borderId="12" xfId="0" applyFont="1" applyBorder="1"/>
    <xf numFmtId="0" fontId="8" fillId="0" borderId="12" xfId="0" applyFont="1" applyBorder="1" applyAlignment="1">
      <alignment horizontal="right"/>
    </xf>
    <xf numFmtId="3" fontId="10" fillId="0" borderId="12" xfId="0" applyNumberFormat="1" applyFont="1" applyBorder="1" applyAlignment="1">
      <alignment horizontal="right"/>
    </xf>
    <xf numFmtId="0" fontId="10" fillId="0" borderId="11" xfId="0" applyFont="1" applyBorder="1"/>
    <xf numFmtId="0" fontId="8" fillId="0" borderId="9" xfId="0" applyFont="1" applyBorder="1"/>
    <xf numFmtId="0" fontId="8" fillId="0" borderId="13" xfId="0" applyFont="1" applyBorder="1"/>
    <xf numFmtId="0" fontId="8" fillId="0" borderId="13" xfId="0" applyFont="1" applyBorder="1" applyAlignment="1">
      <alignment horizontal="right"/>
    </xf>
    <xf numFmtId="0" fontId="11" fillId="0" borderId="0" xfId="0" applyFont="1" applyFill="1"/>
    <xf numFmtId="0" fontId="3" fillId="0" borderId="0" xfId="0" applyFont="1" applyAlignment="1">
      <alignment wrapText="1"/>
    </xf>
    <xf numFmtId="0" fontId="11" fillId="0" borderId="0" xfId="0" applyFont="1"/>
    <xf numFmtId="0" fontId="8" fillId="0" borderId="0" xfId="0" applyFont="1"/>
    <xf numFmtId="0" fontId="10" fillId="0" borderId="4" xfId="0" applyFont="1" applyBorder="1"/>
    <xf numFmtId="0" fontId="15" fillId="2" borderId="1" xfId="0" applyFont="1" applyFill="1" applyBorder="1"/>
    <xf numFmtId="0" fontId="15" fillId="2" borderId="3" xfId="0" applyFont="1" applyFill="1" applyBorder="1" applyAlignment="1">
      <alignment horizontal="center"/>
    </xf>
    <xf numFmtId="0" fontId="16" fillId="0" borderId="0" xfId="0" applyFont="1"/>
    <xf numFmtId="0" fontId="17" fillId="0" borderId="7" xfId="0" applyFont="1" applyFill="1" applyBorder="1"/>
    <xf numFmtId="0" fontId="19" fillId="0" borderId="0" xfId="0" applyFont="1"/>
    <xf numFmtId="0" fontId="19" fillId="0" borderId="0" xfId="0" applyFont="1" applyFill="1"/>
    <xf numFmtId="0" fontId="15" fillId="2" borderId="2" xfId="0" applyFont="1" applyFill="1" applyBorder="1" applyAlignment="1">
      <alignment horizontal="center"/>
    </xf>
    <xf numFmtId="0" fontId="17" fillId="0" borderId="4" xfId="0" applyFont="1" applyBorder="1"/>
    <xf numFmtId="4" fontId="8" fillId="0" borderId="8" xfId="0" applyNumberFormat="1" applyFont="1" applyFill="1" applyBorder="1"/>
    <xf numFmtId="4" fontId="8" fillId="0" borderId="16" xfId="0" applyNumberFormat="1" applyFont="1" applyFill="1" applyBorder="1"/>
    <xf numFmtId="4" fontId="6" fillId="2" borderId="17" xfId="0" applyNumberFormat="1" applyFont="1" applyFill="1" applyBorder="1"/>
    <xf numFmtId="3" fontId="19" fillId="0" borderId="0" xfId="0" applyNumberFormat="1" applyFont="1" applyFill="1" applyBorder="1"/>
    <xf numFmtId="4" fontId="19" fillId="0" borderId="0" xfId="0" applyNumberFormat="1" applyFont="1"/>
    <xf numFmtId="0" fontId="17" fillId="0" borderId="7" xfId="0" applyFont="1" applyBorder="1"/>
    <xf numFmtId="3" fontId="20" fillId="0" borderId="0" xfId="0" applyNumberFormat="1" applyFont="1" applyFill="1" applyBorder="1"/>
    <xf numFmtId="4" fontId="20" fillId="0" borderId="0" xfId="0" applyNumberFormat="1" applyFont="1"/>
    <xf numFmtId="0" fontId="6" fillId="2" borderId="10" xfId="0" applyFont="1" applyFill="1" applyBorder="1"/>
    <xf numFmtId="4" fontId="6" fillId="2" borderId="13" xfId="0" applyNumberFormat="1" applyFont="1" applyFill="1" applyBorder="1"/>
    <xf numFmtId="0" fontId="9" fillId="0" borderId="0" xfId="0" applyFont="1"/>
    <xf numFmtId="0" fontId="21" fillId="0" borderId="0" xfId="0" applyFont="1"/>
    <xf numFmtId="0" fontId="15" fillId="2" borderId="18" xfId="0" applyFont="1" applyFill="1" applyBorder="1"/>
    <xf numFmtId="0" fontId="15" fillId="2" borderId="19" xfId="0" applyFont="1" applyFill="1" applyBorder="1" applyAlignment="1">
      <alignment horizontal="center"/>
    </xf>
    <xf numFmtId="0" fontId="15" fillId="2" borderId="17" xfId="0" applyFont="1" applyFill="1" applyBorder="1" applyAlignment="1">
      <alignment horizontal="center"/>
    </xf>
    <xf numFmtId="0" fontId="17" fillId="0" borderId="7" xfId="0" applyFont="1" applyFill="1" applyBorder="1" applyAlignment="1">
      <alignment horizontal="justify" vertical="top" wrapText="1"/>
    </xf>
    <xf numFmtId="3" fontId="8" fillId="0" borderId="14" xfId="0" applyNumberFormat="1" applyFont="1" applyFill="1" applyBorder="1"/>
    <xf numFmtId="3" fontId="15" fillId="2" borderId="15" xfId="0" applyNumberFormat="1" applyFont="1" applyFill="1" applyBorder="1"/>
    <xf numFmtId="0" fontId="17" fillId="0" borderId="7" xfId="0" applyFont="1" applyFill="1" applyBorder="1" applyAlignment="1">
      <alignment wrapText="1"/>
    </xf>
    <xf numFmtId="0" fontId="15" fillId="2" borderId="10" xfId="0" applyFont="1" applyFill="1" applyBorder="1"/>
    <xf numFmtId="4" fontId="6" fillId="2" borderId="20" xfId="0" applyNumberFormat="1" applyFont="1" applyFill="1" applyBorder="1"/>
    <xf numFmtId="4" fontId="21" fillId="0" borderId="0" xfId="0" applyNumberFormat="1" applyFont="1"/>
    <xf numFmtId="0" fontId="17" fillId="0" borderId="0" xfId="0" applyFont="1"/>
    <xf numFmtId="0" fontId="22" fillId="0" borderId="0" xfId="0" applyFont="1"/>
    <xf numFmtId="0" fontId="23" fillId="0" borderId="0" xfId="0" applyFont="1"/>
    <xf numFmtId="0" fontId="15" fillId="2" borderId="21" xfId="0" applyFont="1" applyFill="1" applyBorder="1"/>
    <xf numFmtId="0" fontId="15" fillId="2" borderId="22" xfId="0" applyFont="1" applyFill="1" applyBorder="1" applyAlignment="1">
      <alignment horizontal="center"/>
    </xf>
    <xf numFmtId="0" fontId="15" fillId="2" borderId="23" xfId="0" applyFont="1" applyFill="1" applyBorder="1" applyAlignment="1">
      <alignment horizontal="center"/>
    </xf>
    <xf numFmtId="0" fontId="17" fillId="0" borderId="7" xfId="0" applyFont="1" applyFill="1" applyBorder="1" applyAlignment="1">
      <alignment horizontal="left" vertical="center" wrapText="1"/>
    </xf>
    <xf numFmtId="4" fontId="17" fillId="0" borderId="8" xfId="0" applyNumberFormat="1" applyFont="1" applyFill="1" applyBorder="1" applyAlignment="1">
      <alignment horizontal="right"/>
    </xf>
    <xf numFmtId="4" fontId="17" fillId="0" borderId="14" xfId="0" applyNumberFormat="1" applyFont="1" applyFill="1" applyBorder="1" applyAlignment="1">
      <alignment horizontal="right"/>
    </xf>
    <xf numFmtId="4" fontId="15" fillId="2" borderId="15" xfId="0" applyNumberFormat="1" applyFont="1" applyFill="1" applyBorder="1" applyAlignment="1">
      <alignment horizontal="right"/>
    </xf>
    <xf numFmtId="4" fontId="16" fillId="0" borderId="0" xfId="0" applyNumberFormat="1" applyFont="1"/>
    <xf numFmtId="4" fontId="15" fillId="2" borderId="13" xfId="0" applyNumberFormat="1" applyFont="1" applyFill="1" applyBorder="1" applyAlignment="1">
      <alignment horizontal="right"/>
    </xf>
    <xf numFmtId="4" fontId="17" fillId="0" borderId="8" xfId="0" applyNumberFormat="1" applyFont="1" applyFill="1" applyBorder="1" applyAlignment="1">
      <alignment horizontal="right" wrapText="1"/>
    </xf>
    <xf numFmtId="4" fontId="15" fillId="2" borderId="8" xfId="0" applyNumberFormat="1" applyFont="1" applyFill="1" applyBorder="1" applyAlignment="1">
      <alignment horizontal="right"/>
    </xf>
    <xf numFmtId="0" fontId="17" fillId="0" borderId="4" xfId="0" applyFont="1" applyFill="1" applyBorder="1"/>
    <xf numFmtId="4" fontId="17" fillId="0" borderId="5" xfId="0" applyNumberFormat="1" applyFont="1" applyFill="1" applyBorder="1" applyAlignment="1">
      <alignment horizontal="right"/>
    </xf>
    <xf numFmtId="4" fontId="17" fillId="0" borderId="24" xfId="0" applyNumberFormat="1" applyFont="1" applyFill="1" applyBorder="1" applyAlignment="1">
      <alignment horizontal="right"/>
    </xf>
    <xf numFmtId="3" fontId="15" fillId="2" borderId="13" xfId="0" applyNumberFormat="1" applyFont="1" applyFill="1" applyBorder="1" applyAlignment="1">
      <alignment horizontal="right"/>
    </xf>
    <xf numFmtId="4" fontId="15" fillId="2" borderId="25" xfId="0" applyNumberFormat="1" applyFont="1" applyFill="1" applyBorder="1" applyAlignment="1">
      <alignment horizontal="right"/>
    </xf>
    <xf numFmtId="3" fontId="17" fillId="0" borderId="8" xfId="0" applyNumberFormat="1" applyFont="1" applyFill="1" applyBorder="1" applyAlignment="1">
      <alignment horizontal="right"/>
    </xf>
    <xf numFmtId="4" fontId="18" fillId="0" borderId="5" xfId="0" applyNumberFormat="1" applyFont="1" applyFill="1" applyBorder="1" applyAlignment="1">
      <alignment horizontal="right"/>
    </xf>
    <xf numFmtId="4" fontId="18" fillId="0" borderId="8" xfId="0" applyNumberFormat="1" applyFont="1" applyFill="1" applyBorder="1" applyAlignment="1">
      <alignment horizontal="right"/>
    </xf>
    <xf numFmtId="0" fontId="18" fillId="0" borderId="7" xfId="0" applyFont="1" applyFill="1" applyBorder="1"/>
    <xf numFmtId="0" fontId="10" fillId="0" borderId="8" xfId="0" applyFont="1" applyFill="1" applyBorder="1"/>
    <xf numFmtId="4" fontId="10" fillId="0" borderId="8" xfId="0" applyNumberFormat="1" applyFont="1" applyFill="1" applyBorder="1" applyAlignment="1"/>
    <xf numFmtId="3" fontId="10" fillId="0" borderId="5" xfId="0" applyNumberFormat="1" applyFont="1" applyFill="1" applyBorder="1" applyAlignment="1">
      <alignment horizontal="right"/>
    </xf>
    <xf numFmtId="0" fontId="17" fillId="0" borderId="8" xfId="0" applyFont="1" applyFill="1" applyBorder="1"/>
    <xf numFmtId="0" fontId="17" fillId="0" borderId="20" xfId="0" applyFont="1" applyFill="1" applyBorder="1"/>
    <xf numFmtId="0" fontId="17" fillId="0" borderId="14" xfId="0" applyFont="1" applyFill="1" applyBorder="1"/>
    <xf numFmtId="0" fontId="18" fillId="0" borderId="20" xfId="0" applyFont="1" applyFill="1" applyBorder="1"/>
    <xf numFmtId="3" fontId="15" fillId="2" borderId="8" xfId="0" applyNumberFormat="1" applyFont="1" applyFill="1" applyBorder="1" applyAlignment="1">
      <alignment horizontal="right"/>
    </xf>
    <xf numFmtId="0" fontId="17" fillId="0" borderId="8" xfId="0" applyFont="1" applyFill="1" applyBorder="1" applyAlignment="1">
      <alignment wrapText="1"/>
    </xf>
    <xf numFmtId="4" fontId="17" fillId="0" borderId="5" xfId="0" applyNumberFormat="1" applyFont="1" applyFill="1" applyBorder="1" applyAlignment="1">
      <alignment horizontal="right" vertical="center"/>
    </xf>
    <xf numFmtId="0" fontId="10" fillId="0" borderId="13" xfId="0" applyFont="1" applyBorder="1" applyAlignment="1">
      <alignment horizontal="right"/>
    </xf>
    <xf numFmtId="3" fontId="17" fillId="0" borderId="0" xfId="0" applyNumberFormat="1" applyFont="1"/>
    <xf numFmtId="4" fontId="17" fillId="0" borderId="0" xfId="0" applyNumberFormat="1" applyFont="1"/>
    <xf numFmtId="3" fontId="8" fillId="0" borderId="8" xfId="0" applyNumberFormat="1" applyFont="1" applyFill="1" applyBorder="1"/>
    <xf numFmtId="4" fontId="17" fillId="0" borderId="12" xfId="0" applyNumberFormat="1" applyFont="1" applyFill="1" applyBorder="1" applyAlignment="1">
      <alignment horizontal="right"/>
    </xf>
    <xf numFmtId="4" fontId="17" fillId="0" borderId="26" xfId="0" applyNumberFormat="1" applyFont="1" applyFill="1" applyBorder="1" applyAlignment="1">
      <alignment horizontal="right"/>
    </xf>
    <xf numFmtId="0" fontId="10" fillId="0" borderId="8" xfId="0" applyFont="1" applyBorder="1" applyAlignment="1">
      <alignment horizontal="right"/>
    </xf>
    <xf numFmtId="3" fontId="21" fillId="0" borderId="0" xfId="0" applyNumberFormat="1" applyFont="1"/>
    <xf numFmtId="4" fontId="10" fillId="0" borderId="8" xfId="0" applyNumberFormat="1" applyFont="1" applyFill="1" applyBorder="1" applyAlignment="1">
      <alignment horizontal="right"/>
    </xf>
    <xf numFmtId="0" fontId="10" fillId="0" borderId="7" xfId="0" applyFont="1" applyBorder="1"/>
    <xf numFmtId="0" fontId="10" fillId="0" borderId="8" xfId="0" applyFont="1" applyBorder="1"/>
    <xf numFmtId="0" fontId="4" fillId="0" borderId="0" xfId="0" applyFont="1" applyAlignment="1">
      <alignment horizont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10" fillId="0" borderId="7" xfId="0" applyFont="1" applyFill="1" applyBorder="1"/>
    <xf numFmtId="0" fontId="10" fillId="0" borderId="8" xfId="0" applyFont="1" applyFill="1" applyBorder="1"/>
    <xf numFmtId="0" fontId="18" fillId="0" borderId="0" xfId="0" applyFont="1" applyAlignment="1">
      <alignment horizontal="center" vertical="center" wrapText="1"/>
    </xf>
    <xf numFmtId="0" fontId="18" fillId="0" borderId="0" xfId="0" applyFont="1" applyAlignment="1">
      <alignment horizontal="center" wrapText="1"/>
    </xf>
  </cellXfs>
  <cellStyles count="13">
    <cellStyle name="Euro" xfId="2"/>
    <cellStyle name="Millares" xfId="1" builtinId="3"/>
    <cellStyle name="Millares 2" xfId="3"/>
    <cellStyle name="Millares 3" xfId="4"/>
    <cellStyle name="Normal" xfId="0" builtinId="0"/>
    <cellStyle name="Normal 2" xfId="5"/>
    <cellStyle name="Normal 2 2" xfId="6"/>
    <cellStyle name="Normal 3" xfId="7"/>
    <cellStyle name="Normal 3 2" xfId="8"/>
    <cellStyle name="Normal 4" xfId="9"/>
    <cellStyle name="Normal 5" xfId="10"/>
    <cellStyle name="Normal 6" xfId="12"/>
    <cellStyle name="Porcentual 2" xfId="1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7</xdr:col>
      <xdr:colOff>0</xdr:colOff>
      <xdr:row>41</xdr:row>
      <xdr:rowOff>0</xdr:rowOff>
    </xdr:from>
    <xdr:to>
      <xdr:col>7</xdr:col>
      <xdr:colOff>180975</xdr:colOff>
      <xdr:row>42</xdr:row>
      <xdr:rowOff>9525</xdr:rowOff>
    </xdr:to>
    <xdr:sp macro="" textlink="">
      <xdr:nvSpPr>
        <xdr:cNvPr id="4" name="Text Box 13"/>
        <xdr:cNvSpPr txBox="1">
          <a:spLocks noChangeArrowheads="1"/>
        </xdr:cNvSpPr>
      </xdr:nvSpPr>
      <xdr:spPr bwMode="auto">
        <a:xfrm>
          <a:off x="5848350" y="6134100"/>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7</xdr:col>
      <xdr:colOff>0</xdr:colOff>
      <xdr:row>29</xdr:row>
      <xdr:rowOff>0</xdr:rowOff>
    </xdr:from>
    <xdr:to>
      <xdr:col>7</xdr:col>
      <xdr:colOff>180975</xdr:colOff>
      <xdr:row>30</xdr:row>
      <xdr:rowOff>9525</xdr:rowOff>
    </xdr:to>
    <xdr:sp macro="" textlink="">
      <xdr:nvSpPr>
        <xdr:cNvPr id="6" name="Text Box 13"/>
        <xdr:cNvSpPr txBox="1">
          <a:spLocks noChangeArrowheads="1"/>
        </xdr:cNvSpPr>
      </xdr:nvSpPr>
      <xdr:spPr bwMode="auto">
        <a:xfrm>
          <a:off x="5848350" y="4419600"/>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editAs="oneCell">
    <xdr:from>
      <xdr:col>14</xdr:col>
      <xdr:colOff>609600</xdr:colOff>
      <xdr:row>0</xdr:row>
      <xdr:rowOff>38100</xdr:rowOff>
    </xdr:from>
    <xdr:to>
      <xdr:col>15</xdr:col>
      <xdr:colOff>600075</xdr:colOff>
      <xdr:row>3</xdr:row>
      <xdr:rowOff>57150</xdr:rowOff>
    </xdr:to>
    <xdr:pic>
      <xdr:nvPicPr>
        <xdr:cNvPr id="9" name="8 Imagen" descr="C:\Users\yazmin.PUERTO\Documents\OPERACIONES 2013\nuevo logo 2013\Logo API Dos Bocas.jpg"/>
        <xdr:cNvPicPr/>
      </xdr:nvPicPr>
      <xdr:blipFill>
        <a:blip xmlns:r="http://schemas.openxmlformats.org/officeDocument/2006/relationships" r:embed="rId1" cstate="print"/>
        <a:srcRect/>
        <a:stretch>
          <a:fillRect/>
        </a:stretch>
      </xdr:blipFill>
      <xdr:spPr bwMode="auto">
        <a:xfrm>
          <a:off x="10106025" y="38100"/>
          <a:ext cx="714375" cy="542925"/>
        </a:xfrm>
        <a:prstGeom prst="rect">
          <a:avLst/>
        </a:prstGeom>
        <a:noFill/>
        <a:ln w="9525">
          <a:noFill/>
          <a:miter lim="800000"/>
          <a:headEnd/>
          <a:tailEnd/>
        </a:ln>
      </xdr:spPr>
    </xdr:pic>
    <xdr:clientData/>
  </xdr:twoCellAnchor>
  <xdr:twoCellAnchor editAs="oneCell">
    <xdr:from>
      <xdr:col>0</xdr:col>
      <xdr:colOff>9525</xdr:colOff>
      <xdr:row>0</xdr:row>
      <xdr:rowOff>28575</xdr:rowOff>
    </xdr:from>
    <xdr:to>
      <xdr:col>1</xdr:col>
      <xdr:colOff>1790700</xdr:colOff>
      <xdr:row>3</xdr:row>
      <xdr:rowOff>38100</xdr:rowOff>
    </xdr:to>
    <xdr:pic>
      <xdr:nvPicPr>
        <xdr:cNvPr id="10" name="9 Imagen" descr="SCT_horizontal_ALTA-01-01"/>
        <xdr:cNvPicPr/>
      </xdr:nvPicPr>
      <xdr:blipFill>
        <a:blip xmlns:r="http://schemas.openxmlformats.org/officeDocument/2006/relationships" r:embed="rId2" cstate="print"/>
        <a:srcRect l="7083" t="27271" b="34196"/>
        <a:stretch>
          <a:fillRect/>
        </a:stretch>
      </xdr:blipFill>
      <xdr:spPr bwMode="auto">
        <a:xfrm>
          <a:off x="9525" y="28575"/>
          <a:ext cx="1905000" cy="533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4679314" y="3152775"/>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twoCellAnchor>
    <xdr:from>
      <xdr:col>12</xdr:col>
      <xdr:colOff>0</xdr:colOff>
      <xdr:row>6</xdr:row>
      <xdr:rowOff>0</xdr:rowOff>
    </xdr:from>
    <xdr:to>
      <xdr:col>12</xdr:col>
      <xdr:colOff>152400</xdr:colOff>
      <xdr:row>7</xdr:row>
      <xdr:rowOff>1586</xdr:rowOff>
    </xdr:to>
    <xdr:sp macro="" textlink="">
      <xdr:nvSpPr>
        <xdr:cNvPr id="7" name="6 CuadroTexto"/>
        <xdr:cNvSpPr txBox="1"/>
      </xdr:nvSpPr>
      <xdr:spPr>
        <a:xfrm>
          <a:off x="8183563" y="873125"/>
          <a:ext cx="152400" cy="152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800">
              <a:latin typeface="Arial" pitchFamily="34" charset="0"/>
              <a:cs typeface="Arial" pitchFamily="34" charset="0"/>
            </a:rPr>
            <a:t>*</a:t>
          </a:r>
        </a:p>
      </xdr:txBody>
    </xdr:sp>
    <xdr:clientData/>
  </xdr:twoCellAnchor>
  <xdr:twoCellAnchor>
    <xdr:from>
      <xdr:col>7</xdr:col>
      <xdr:colOff>0</xdr:colOff>
      <xdr:row>23</xdr:row>
      <xdr:rowOff>0</xdr:rowOff>
    </xdr:from>
    <xdr:to>
      <xdr:col>7</xdr:col>
      <xdr:colOff>180975</xdr:colOff>
      <xdr:row>24</xdr:row>
      <xdr:rowOff>1588</xdr:rowOff>
    </xdr:to>
    <xdr:sp macro="" textlink="">
      <xdr:nvSpPr>
        <xdr:cNvPr id="8" name="Text Box 13"/>
        <xdr:cNvSpPr txBox="1">
          <a:spLocks noChangeArrowheads="1"/>
        </xdr:cNvSpPr>
      </xdr:nvSpPr>
      <xdr:spPr bwMode="auto">
        <a:xfrm>
          <a:off x="4889500" y="4198938"/>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3:Q72"/>
  <sheetViews>
    <sheetView showGridLines="0" tabSelected="1" view="pageBreakPreview" topLeftCell="A4" zoomScaleNormal="100" zoomScaleSheetLayoutView="100" workbookViewId="0">
      <pane ySplit="1215" topLeftCell="A7" activePane="bottomLeft"/>
      <selection activeCell="L4" sqref="L1:O1048576"/>
      <selection pane="bottomLeft" activeCell="N42" sqref="N42"/>
    </sheetView>
  </sheetViews>
  <sheetFormatPr baseColWidth="10" defaultRowHeight="12.75" x14ac:dyDescent="0.2"/>
  <cols>
    <col min="1" max="1" width="1.85546875" style="1" customWidth="1"/>
    <col min="2" max="2" width="31.5703125" style="1" customWidth="1"/>
    <col min="3" max="9" width="10.85546875" style="1" customWidth="1"/>
    <col min="10" max="10" width="11.28515625" style="1" customWidth="1"/>
    <col min="11" max="15" width="10.85546875" style="1" customWidth="1"/>
    <col min="16" max="16" width="11" style="1" bestFit="1" customWidth="1"/>
    <col min="17" max="16384" width="11.42578125" style="2"/>
  </cols>
  <sheetData>
    <row r="3" spans="1:17" ht="15.75" x14ac:dyDescent="0.25">
      <c r="B3" s="128" t="s">
        <v>100</v>
      </c>
      <c r="C3" s="128"/>
      <c r="D3" s="128"/>
      <c r="E3" s="128"/>
      <c r="F3" s="128"/>
      <c r="G3" s="128"/>
      <c r="H3" s="128"/>
      <c r="I3" s="128"/>
      <c r="J3" s="128"/>
      <c r="K3" s="128"/>
      <c r="L3" s="128"/>
      <c r="M3" s="128"/>
      <c r="N3" s="128"/>
      <c r="O3" s="128"/>
      <c r="P3" s="128"/>
      <c r="Q3" s="128"/>
    </row>
    <row r="4" spans="1:17" ht="13.5" thickBot="1" x14ac:dyDescent="0.25"/>
    <row r="5" spans="1:17" s="6" customFormat="1" ht="34.5" thickBot="1" x14ac:dyDescent="0.25">
      <c r="A5" s="129" t="s">
        <v>0</v>
      </c>
      <c r="B5" s="130"/>
      <c r="C5" s="3">
        <v>41275</v>
      </c>
      <c r="D5" s="3">
        <v>41306</v>
      </c>
      <c r="E5" s="3">
        <v>41334</v>
      </c>
      <c r="F5" s="3">
        <v>41365</v>
      </c>
      <c r="G5" s="3">
        <v>41395</v>
      </c>
      <c r="H5" s="3">
        <v>41426</v>
      </c>
      <c r="I5" s="3">
        <v>41456</v>
      </c>
      <c r="J5" s="3">
        <v>41487</v>
      </c>
      <c r="K5" s="3">
        <v>41518</v>
      </c>
      <c r="L5" s="3">
        <v>41548</v>
      </c>
      <c r="M5" s="3">
        <v>41579</v>
      </c>
      <c r="N5" s="3">
        <v>41609</v>
      </c>
      <c r="O5" s="4" t="s">
        <v>102</v>
      </c>
      <c r="P5" s="5" t="s">
        <v>101</v>
      </c>
    </row>
    <row r="6" spans="1:17" s="11" customFormat="1" ht="11.25" x14ac:dyDescent="0.2">
      <c r="A6" s="7" t="s">
        <v>1</v>
      </c>
      <c r="B6" s="8" t="s">
        <v>1</v>
      </c>
      <c r="C6" s="9" t="s">
        <v>1</v>
      </c>
      <c r="D6" s="9" t="s">
        <v>1</v>
      </c>
      <c r="E6" s="9"/>
      <c r="F6" s="9"/>
      <c r="G6" s="9"/>
      <c r="H6" s="9"/>
      <c r="I6" s="9"/>
      <c r="J6" s="9"/>
      <c r="K6" s="9"/>
      <c r="L6" s="9"/>
      <c r="M6" s="9"/>
      <c r="N6" s="9"/>
      <c r="O6" s="9" t="s">
        <v>1</v>
      </c>
      <c r="P6" s="10" t="s">
        <v>1</v>
      </c>
    </row>
    <row r="7" spans="1:17" s="11" customFormat="1" ht="11.25" x14ac:dyDescent="0.2">
      <c r="A7" s="131" t="s">
        <v>2</v>
      </c>
      <c r="B7" s="132"/>
      <c r="C7" s="30">
        <f>SUM(C8:C12)</f>
        <v>520</v>
      </c>
      <c r="D7" s="30">
        <f t="shared" ref="D7:N7" si="0">SUM(D8:D12)</f>
        <v>463</v>
      </c>
      <c r="E7" s="30">
        <f t="shared" si="0"/>
        <v>582</v>
      </c>
      <c r="F7" s="30">
        <f t="shared" si="0"/>
        <v>588</v>
      </c>
      <c r="G7" s="30">
        <f t="shared" si="0"/>
        <v>621</v>
      </c>
      <c r="H7" s="30">
        <f t="shared" si="0"/>
        <v>600</v>
      </c>
      <c r="I7" s="30">
        <f t="shared" si="0"/>
        <v>692</v>
      </c>
      <c r="J7" s="30">
        <f t="shared" si="0"/>
        <v>672</v>
      </c>
      <c r="K7" s="30">
        <f t="shared" si="0"/>
        <v>630</v>
      </c>
      <c r="L7" s="30">
        <f t="shared" si="0"/>
        <v>687</v>
      </c>
      <c r="M7" s="30">
        <f t="shared" si="0"/>
        <v>668</v>
      </c>
      <c r="N7" s="30">
        <f t="shared" si="0"/>
        <v>774</v>
      </c>
      <c r="O7" s="109">
        <f t="shared" ref="O7:O12" si="1">SUM(C7:N7)</f>
        <v>7497</v>
      </c>
      <c r="P7" s="109">
        <v>5757</v>
      </c>
    </row>
    <row r="8" spans="1:17" s="11" customFormat="1" ht="11.25" x14ac:dyDescent="0.2">
      <c r="A8" s="53"/>
      <c r="B8" s="14" t="s">
        <v>6</v>
      </c>
      <c r="C8" s="9">
        <v>4</v>
      </c>
      <c r="D8" s="15">
        <v>5</v>
      </c>
      <c r="E8" s="9">
        <v>4</v>
      </c>
      <c r="F8" s="9">
        <v>5</v>
      </c>
      <c r="G8" s="9">
        <v>5</v>
      </c>
      <c r="H8" s="9">
        <v>6</v>
      </c>
      <c r="I8" s="9">
        <v>8</v>
      </c>
      <c r="J8" s="9">
        <v>8</v>
      </c>
      <c r="K8" s="9">
        <v>9</v>
      </c>
      <c r="L8" s="9">
        <v>8</v>
      </c>
      <c r="M8" s="9">
        <v>10</v>
      </c>
      <c r="N8" s="9">
        <v>10</v>
      </c>
      <c r="O8" s="13">
        <f t="shared" si="1"/>
        <v>82</v>
      </c>
      <c r="P8" s="13">
        <v>61</v>
      </c>
    </row>
    <row r="9" spans="1:17" s="11" customFormat="1" ht="11.25" x14ac:dyDescent="0.2">
      <c r="A9" s="7"/>
      <c r="B9" s="14" t="s">
        <v>48</v>
      </c>
      <c r="C9" s="15">
        <v>420</v>
      </c>
      <c r="D9" s="15">
        <v>350</v>
      </c>
      <c r="E9" s="15">
        <v>411</v>
      </c>
      <c r="F9" s="15">
        <v>407</v>
      </c>
      <c r="G9" s="15">
        <v>436</v>
      </c>
      <c r="H9" s="15">
        <v>411</v>
      </c>
      <c r="I9" s="9">
        <v>456</v>
      </c>
      <c r="J9" s="9">
        <v>454</v>
      </c>
      <c r="K9" s="9">
        <v>416</v>
      </c>
      <c r="L9" s="9">
        <v>479</v>
      </c>
      <c r="M9" s="9">
        <v>478</v>
      </c>
      <c r="N9" s="9">
        <v>582</v>
      </c>
      <c r="O9" s="13">
        <f t="shared" si="1"/>
        <v>5300</v>
      </c>
      <c r="P9" s="13">
        <v>4375</v>
      </c>
    </row>
    <row r="10" spans="1:17" s="11" customFormat="1" ht="11.25" x14ac:dyDescent="0.2">
      <c r="A10" s="7"/>
      <c r="B10" s="14" t="s">
        <v>4</v>
      </c>
      <c r="C10" s="9">
        <v>16</v>
      </c>
      <c r="D10" s="15">
        <v>18</v>
      </c>
      <c r="E10" s="15">
        <v>21</v>
      </c>
      <c r="F10" s="9">
        <v>33</v>
      </c>
      <c r="G10" s="15">
        <v>31</v>
      </c>
      <c r="H10" s="9">
        <v>22</v>
      </c>
      <c r="I10" s="9">
        <v>16</v>
      </c>
      <c r="J10" s="9">
        <v>18</v>
      </c>
      <c r="K10" s="9">
        <v>24</v>
      </c>
      <c r="L10" s="9">
        <v>20</v>
      </c>
      <c r="M10" s="9">
        <v>21</v>
      </c>
      <c r="N10" s="9">
        <v>21</v>
      </c>
      <c r="O10" s="13">
        <f t="shared" si="1"/>
        <v>261</v>
      </c>
      <c r="P10" s="13">
        <v>294</v>
      </c>
    </row>
    <row r="11" spans="1:17" s="11" customFormat="1" ht="11.25" x14ac:dyDescent="0.2">
      <c r="A11" s="7"/>
      <c r="B11" s="14" t="s">
        <v>5</v>
      </c>
      <c r="C11" s="9">
        <v>62</v>
      </c>
      <c r="D11" s="15">
        <v>87</v>
      </c>
      <c r="E11" s="15">
        <v>130</v>
      </c>
      <c r="F11" s="9">
        <v>98</v>
      </c>
      <c r="G11" s="15">
        <v>118</v>
      </c>
      <c r="H11" s="9">
        <v>141</v>
      </c>
      <c r="I11" s="9">
        <v>188</v>
      </c>
      <c r="J11" s="9">
        <v>158</v>
      </c>
      <c r="K11" s="9">
        <v>152</v>
      </c>
      <c r="L11" s="9">
        <v>141</v>
      </c>
      <c r="M11" s="9">
        <v>101</v>
      </c>
      <c r="N11" s="9">
        <v>112</v>
      </c>
      <c r="O11" s="13">
        <f t="shared" si="1"/>
        <v>1488</v>
      </c>
      <c r="P11" s="13">
        <v>812</v>
      </c>
    </row>
    <row r="12" spans="1:17" s="11" customFormat="1" ht="11.25" x14ac:dyDescent="0.2">
      <c r="A12" s="7"/>
      <c r="B12" s="14" t="s">
        <v>47</v>
      </c>
      <c r="C12" s="9">
        <v>18</v>
      </c>
      <c r="D12" s="15">
        <v>3</v>
      </c>
      <c r="E12" s="9">
        <v>16</v>
      </c>
      <c r="F12" s="9">
        <v>45</v>
      </c>
      <c r="G12" s="15">
        <v>31</v>
      </c>
      <c r="H12" s="9">
        <v>20</v>
      </c>
      <c r="I12" s="9">
        <v>24</v>
      </c>
      <c r="J12" s="9">
        <v>34</v>
      </c>
      <c r="K12" s="9">
        <v>29</v>
      </c>
      <c r="L12" s="9">
        <v>39</v>
      </c>
      <c r="M12" s="9">
        <v>58</v>
      </c>
      <c r="N12" s="9">
        <v>49</v>
      </c>
      <c r="O12" s="13">
        <f t="shared" si="1"/>
        <v>366</v>
      </c>
      <c r="P12" s="13">
        <v>215</v>
      </c>
    </row>
    <row r="13" spans="1:17" s="11" customFormat="1" ht="11.25" x14ac:dyDescent="0.2">
      <c r="A13" s="7"/>
      <c r="B13" s="14"/>
      <c r="C13" s="9"/>
      <c r="D13" s="9"/>
      <c r="E13" s="9"/>
      <c r="F13" s="9"/>
      <c r="G13" s="9"/>
      <c r="H13" s="9"/>
      <c r="I13" s="9"/>
      <c r="J13" s="9"/>
      <c r="K13" s="9">
        <f>K10+K11+K12</f>
        <v>205</v>
      </c>
      <c r="L13" s="9">
        <f t="shared" ref="L13:N13" si="2">L10+L11+L12</f>
        <v>200</v>
      </c>
      <c r="M13" s="9">
        <f t="shared" si="2"/>
        <v>180</v>
      </c>
      <c r="N13" s="9">
        <f t="shared" si="2"/>
        <v>182</v>
      </c>
      <c r="O13" s="13"/>
      <c r="P13" s="9"/>
    </row>
    <row r="14" spans="1:17" s="11" customFormat="1" ht="11.25" x14ac:dyDescent="0.2">
      <c r="A14" s="126" t="s">
        <v>7</v>
      </c>
      <c r="B14" s="127"/>
      <c r="C14" s="12">
        <f t="shared" ref="C14:N14" si="3">SUM(C15:C21)</f>
        <v>558</v>
      </c>
      <c r="D14" s="12">
        <f t="shared" si="3"/>
        <v>522</v>
      </c>
      <c r="E14" s="12">
        <f t="shared" si="3"/>
        <v>646</v>
      </c>
      <c r="F14" s="12">
        <f t="shared" si="3"/>
        <v>665</v>
      </c>
      <c r="G14" s="12">
        <f t="shared" si="3"/>
        <v>674</v>
      </c>
      <c r="H14" s="12">
        <f t="shared" si="3"/>
        <v>641</v>
      </c>
      <c r="I14" s="12">
        <f t="shared" si="3"/>
        <v>740</v>
      </c>
      <c r="J14" s="12">
        <f t="shared" si="3"/>
        <v>748</v>
      </c>
      <c r="K14" s="12">
        <f t="shared" si="3"/>
        <v>711</v>
      </c>
      <c r="L14" s="12">
        <f t="shared" si="3"/>
        <v>750</v>
      </c>
      <c r="M14" s="12">
        <f t="shared" si="3"/>
        <v>740</v>
      </c>
      <c r="N14" s="12">
        <f t="shared" si="3"/>
        <v>841</v>
      </c>
      <c r="O14" s="13">
        <f t="shared" ref="O14:O21" si="4">SUM(C14:N14)</f>
        <v>8236</v>
      </c>
      <c r="P14" s="13">
        <v>6186</v>
      </c>
    </row>
    <row r="15" spans="1:17" s="11" customFormat="1" ht="11.25" x14ac:dyDescent="0.2">
      <c r="A15" s="7"/>
      <c r="B15" s="14" t="s">
        <v>8</v>
      </c>
      <c r="C15" s="9">
        <v>16</v>
      </c>
      <c r="D15" s="9">
        <v>18</v>
      </c>
      <c r="E15" s="15">
        <v>21</v>
      </c>
      <c r="F15" s="9">
        <v>33</v>
      </c>
      <c r="G15" s="15">
        <v>31</v>
      </c>
      <c r="H15" s="9">
        <v>22</v>
      </c>
      <c r="I15" s="9">
        <v>16</v>
      </c>
      <c r="J15" s="9">
        <v>18</v>
      </c>
      <c r="K15" s="9">
        <v>24</v>
      </c>
      <c r="L15" s="9">
        <v>20</v>
      </c>
      <c r="M15" s="9">
        <v>21</v>
      </c>
      <c r="N15" s="9">
        <v>21</v>
      </c>
      <c r="O15" s="13">
        <f t="shared" si="4"/>
        <v>261</v>
      </c>
      <c r="P15" s="13">
        <v>294</v>
      </c>
    </row>
    <row r="16" spans="1:17" s="11" customFormat="1" ht="11.25" x14ac:dyDescent="0.2">
      <c r="A16" s="7"/>
      <c r="B16" s="14" t="s">
        <v>9</v>
      </c>
      <c r="C16" s="9">
        <v>81</v>
      </c>
      <c r="D16" s="9">
        <v>112</v>
      </c>
      <c r="E16" s="15">
        <v>159</v>
      </c>
      <c r="F16" s="9">
        <v>136</v>
      </c>
      <c r="G16" s="15">
        <v>144</v>
      </c>
      <c r="H16" s="9">
        <v>161</v>
      </c>
      <c r="I16" s="9">
        <v>214</v>
      </c>
      <c r="J16" s="9">
        <v>198</v>
      </c>
      <c r="K16" s="9">
        <v>196</v>
      </c>
      <c r="L16" s="9">
        <v>169</v>
      </c>
      <c r="M16" s="9">
        <v>135</v>
      </c>
      <c r="N16" s="9">
        <v>140</v>
      </c>
      <c r="O16" s="13">
        <f t="shared" si="4"/>
        <v>1845</v>
      </c>
      <c r="P16" s="13">
        <v>1022</v>
      </c>
    </row>
    <row r="17" spans="1:16" s="11" customFormat="1" ht="11.25" x14ac:dyDescent="0.2">
      <c r="A17" s="7"/>
      <c r="B17" s="14" t="s">
        <v>3</v>
      </c>
      <c r="C17" s="9">
        <v>424</v>
      </c>
      <c r="D17" s="9">
        <v>371</v>
      </c>
      <c r="E17" s="9">
        <v>426</v>
      </c>
      <c r="F17" s="9">
        <v>419</v>
      </c>
      <c r="G17" s="9">
        <v>445</v>
      </c>
      <c r="H17" s="9">
        <v>417</v>
      </c>
      <c r="I17" s="9">
        <v>454</v>
      </c>
      <c r="J17" s="9">
        <v>453</v>
      </c>
      <c r="K17" s="9">
        <v>421</v>
      </c>
      <c r="L17" s="9">
        <v>482</v>
      </c>
      <c r="M17" s="9">
        <v>492</v>
      </c>
      <c r="N17" s="9">
        <v>595</v>
      </c>
      <c r="O17" s="13">
        <f t="shared" si="4"/>
        <v>5399</v>
      </c>
      <c r="P17" s="13">
        <v>4403</v>
      </c>
    </row>
    <row r="18" spans="1:16" s="11" customFormat="1" ht="11.25" x14ac:dyDescent="0.2">
      <c r="A18" s="7"/>
      <c r="B18" s="16" t="s">
        <v>10</v>
      </c>
      <c r="C18" s="9">
        <v>8</v>
      </c>
      <c r="D18" s="9">
        <v>6</v>
      </c>
      <c r="E18" s="9">
        <v>5</v>
      </c>
      <c r="F18" s="9">
        <v>7</v>
      </c>
      <c r="G18" s="15">
        <v>8</v>
      </c>
      <c r="H18" s="9">
        <v>6</v>
      </c>
      <c r="I18" s="9">
        <v>8</v>
      </c>
      <c r="J18" s="9">
        <v>8</v>
      </c>
      <c r="K18" s="9">
        <v>8</v>
      </c>
      <c r="L18" s="9">
        <v>7</v>
      </c>
      <c r="M18" s="9">
        <v>4</v>
      </c>
      <c r="N18" s="9">
        <v>5</v>
      </c>
      <c r="O18" s="13">
        <f t="shared" si="4"/>
        <v>80</v>
      </c>
      <c r="P18" s="13">
        <v>91</v>
      </c>
    </row>
    <row r="19" spans="1:16" s="11" customFormat="1" ht="11.25" x14ac:dyDescent="0.2">
      <c r="A19" s="7"/>
      <c r="B19" s="14" t="s">
        <v>6</v>
      </c>
      <c r="C19" s="9">
        <v>4</v>
      </c>
      <c r="D19" s="9">
        <v>5</v>
      </c>
      <c r="E19" s="9">
        <v>4</v>
      </c>
      <c r="F19" s="9">
        <v>5</v>
      </c>
      <c r="G19" s="15">
        <v>5</v>
      </c>
      <c r="H19" s="9">
        <v>6</v>
      </c>
      <c r="I19" s="9">
        <v>8</v>
      </c>
      <c r="J19" s="15">
        <v>8</v>
      </c>
      <c r="K19" s="9">
        <v>9</v>
      </c>
      <c r="L19" s="9">
        <v>8</v>
      </c>
      <c r="M19" s="9">
        <v>10</v>
      </c>
      <c r="N19" s="9">
        <v>10</v>
      </c>
      <c r="O19" s="13">
        <f t="shared" si="4"/>
        <v>82</v>
      </c>
      <c r="P19" s="13">
        <v>61</v>
      </c>
    </row>
    <row r="20" spans="1:16" s="11" customFormat="1" ht="11.25" x14ac:dyDescent="0.2">
      <c r="A20" s="7"/>
      <c r="B20" s="14" t="s">
        <v>47</v>
      </c>
      <c r="C20" s="9">
        <v>25</v>
      </c>
      <c r="D20" s="9">
        <v>10</v>
      </c>
      <c r="E20" s="9">
        <v>31</v>
      </c>
      <c r="F20" s="9">
        <v>65</v>
      </c>
      <c r="G20" s="15">
        <v>41</v>
      </c>
      <c r="H20" s="9">
        <v>29</v>
      </c>
      <c r="I20" s="9">
        <v>40</v>
      </c>
      <c r="J20" s="15">
        <v>63</v>
      </c>
      <c r="K20" s="9">
        <v>53</v>
      </c>
      <c r="L20" s="9">
        <v>63</v>
      </c>
      <c r="M20" s="9">
        <v>78</v>
      </c>
      <c r="N20" s="9">
        <v>70</v>
      </c>
      <c r="O20" s="13">
        <f t="shared" si="4"/>
        <v>568</v>
      </c>
      <c r="P20" s="13">
        <v>315</v>
      </c>
    </row>
    <row r="21" spans="1:16" s="11" customFormat="1" ht="11.25" x14ac:dyDescent="0.2">
      <c r="A21" s="7"/>
      <c r="B21" s="16" t="s">
        <v>11</v>
      </c>
      <c r="C21" s="9">
        <v>0</v>
      </c>
      <c r="D21" s="9">
        <v>0</v>
      </c>
      <c r="E21" s="9">
        <v>0</v>
      </c>
      <c r="F21" s="9">
        <v>0</v>
      </c>
      <c r="G21" s="15">
        <v>0</v>
      </c>
      <c r="H21" s="9">
        <v>0</v>
      </c>
      <c r="I21" s="9">
        <v>0</v>
      </c>
      <c r="J21" s="9">
        <v>0</v>
      </c>
      <c r="K21" s="9">
        <v>0</v>
      </c>
      <c r="L21" s="9">
        <v>1</v>
      </c>
      <c r="M21" s="9">
        <v>0</v>
      </c>
      <c r="N21" s="9">
        <v>0</v>
      </c>
      <c r="O21" s="13">
        <f t="shared" si="4"/>
        <v>1</v>
      </c>
      <c r="P21" s="13">
        <v>0</v>
      </c>
    </row>
    <row r="22" spans="1:16" s="11" customFormat="1" ht="11.25" x14ac:dyDescent="0.2">
      <c r="A22" s="7"/>
      <c r="B22" s="8"/>
      <c r="C22" s="9"/>
      <c r="D22" s="9"/>
      <c r="E22" s="9"/>
      <c r="F22" s="9"/>
      <c r="G22" s="9"/>
      <c r="H22" s="9"/>
      <c r="I22" s="9"/>
      <c r="J22" s="9"/>
      <c r="K22" s="9"/>
      <c r="L22" s="9"/>
      <c r="M22" s="9"/>
      <c r="N22" s="9"/>
      <c r="O22" s="9"/>
      <c r="P22" s="9"/>
    </row>
    <row r="23" spans="1:16" s="11" customFormat="1" ht="11.25" x14ac:dyDescent="0.2">
      <c r="A23" s="126" t="s">
        <v>12</v>
      </c>
      <c r="B23" s="127"/>
      <c r="C23" s="9"/>
      <c r="D23" s="9"/>
      <c r="E23" s="9"/>
      <c r="F23" s="9"/>
      <c r="G23" s="9"/>
      <c r="H23" s="9"/>
      <c r="I23" s="9"/>
      <c r="J23" s="9"/>
      <c r="K23" s="9"/>
      <c r="L23" s="9"/>
      <c r="M23" s="9"/>
      <c r="N23" s="9"/>
      <c r="O23" s="12"/>
      <c r="P23" s="12"/>
    </row>
    <row r="24" spans="1:16" s="11" customFormat="1" ht="11.25" x14ac:dyDescent="0.2">
      <c r="A24" s="17"/>
      <c r="B24" s="18" t="s">
        <v>13</v>
      </c>
      <c r="C24" s="19">
        <f t="shared" ref="C24:H24" si="5">SUM(C25+C28+C29+C30+C31+C32)</f>
        <v>531773.26299999992</v>
      </c>
      <c r="D24" s="19">
        <f t="shared" si="5"/>
        <v>652856.88500000001</v>
      </c>
      <c r="E24" s="19">
        <f t="shared" si="5"/>
        <v>469226.47899999999</v>
      </c>
      <c r="F24" s="19">
        <f t="shared" si="5"/>
        <v>793711.49200000009</v>
      </c>
      <c r="G24" s="19">
        <f t="shared" si="5"/>
        <v>461037.799</v>
      </c>
      <c r="H24" s="19">
        <f t="shared" si="5"/>
        <v>770443.07</v>
      </c>
      <c r="I24" s="19">
        <f t="shared" ref="I24:N24" si="6">SUM(I25+I29+I30+I31+I32)</f>
        <v>1048520.789</v>
      </c>
      <c r="J24" s="19">
        <f t="shared" si="6"/>
        <v>1015254.33</v>
      </c>
      <c r="K24" s="19">
        <f t="shared" si="6"/>
        <v>1232552.06</v>
      </c>
      <c r="L24" s="19">
        <f t="shared" si="6"/>
        <v>1178426.48</v>
      </c>
      <c r="M24" s="19">
        <f t="shared" si="6"/>
        <v>1014789.7350000001</v>
      </c>
      <c r="N24" s="19">
        <f t="shared" si="6"/>
        <v>1412351.2690000001</v>
      </c>
      <c r="O24" s="20">
        <f t="shared" ref="O24:O32" si="7">SUM(C24:N24)</f>
        <v>10580943.650999999</v>
      </c>
      <c r="P24" s="20">
        <v>8597310.5189999994</v>
      </c>
    </row>
    <row r="25" spans="1:16" s="11" customFormat="1" ht="11.25" x14ac:dyDescent="0.2">
      <c r="A25" s="7"/>
      <c r="B25" s="14" t="s">
        <v>14</v>
      </c>
      <c r="C25" s="19">
        <f t="shared" ref="C25:N25" si="8">SUM(C26:C27)</f>
        <v>329668.89500000002</v>
      </c>
      <c r="D25" s="19">
        <f t="shared" si="8"/>
        <v>447622.48</v>
      </c>
      <c r="E25" s="19">
        <f t="shared" si="8"/>
        <v>277492.429</v>
      </c>
      <c r="F25" s="19">
        <f t="shared" si="8"/>
        <v>574441.24</v>
      </c>
      <c r="G25" s="19">
        <f t="shared" si="8"/>
        <v>214985.74799999999</v>
      </c>
      <c r="H25" s="19">
        <f t="shared" si="8"/>
        <v>511379.16899999999</v>
      </c>
      <c r="I25" s="19">
        <f t="shared" si="8"/>
        <v>784905.31299999997</v>
      </c>
      <c r="J25" s="19">
        <f t="shared" si="8"/>
        <v>778845.99100000004</v>
      </c>
      <c r="K25" s="19">
        <f t="shared" si="8"/>
        <v>877149.62300000002</v>
      </c>
      <c r="L25" s="19">
        <f t="shared" si="8"/>
        <v>768919.27600000007</v>
      </c>
      <c r="M25" s="19">
        <f t="shared" si="8"/>
        <v>716572.74900000007</v>
      </c>
      <c r="N25" s="19">
        <f t="shared" si="8"/>
        <v>1123532.99</v>
      </c>
      <c r="O25" s="20">
        <f t="shared" si="7"/>
        <v>7405515.9030000009</v>
      </c>
      <c r="P25" s="20">
        <v>6302893.9740000004</v>
      </c>
    </row>
    <row r="26" spans="1:16" s="11" customFormat="1" ht="11.25" x14ac:dyDescent="0.2">
      <c r="A26" s="7"/>
      <c r="B26" s="14" t="s">
        <v>15</v>
      </c>
      <c r="C26" s="21">
        <f>4.16+6022.735</f>
        <v>6026.8949999999995</v>
      </c>
      <c r="D26" s="21">
        <v>10369.94</v>
      </c>
      <c r="E26" s="22">
        <f>2605.499+10000</f>
        <v>12605.499</v>
      </c>
      <c r="F26" s="22">
        <v>11535.53</v>
      </c>
      <c r="G26" s="22">
        <v>5643.9979999999996</v>
      </c>
      <c r="H26" s="22">
        <v>968.68899999999996</v>
      </c>
      <c r="I26" s="22">
        <v>15195.313</v>
      </c>
      <c r="J26" s="22">
        <f>10000</f>
        <v>10000</v>
      </c>
      <c r="K26" s="22">
        <v>13194.763000000001</v>
      </c>
      <c r="L26" s="22">
        <f>1940.904+5175.832</f>
        <v>7116.7360000000008</v>
      </c>
      <c r="M26" s="22">
        <v>17186.079000000002</v>
      </c>
      <c r="N26" s="22">
        <v>26352.67</v>
      </c>
      <c r="O26" s="20">
        <f t="shared" si="7"/>
        <v>136196.11200000002</v>
      </c>
      <c r="P26" s="20">
        <v>137279.995</v>
      </c>
    </row>
    <row r="27" spans="1:16" s="11" customFormat="1" ht="11.25" x14ac:dyDescent="0.2">
      <c r="A27" s="7"/>
      <c r="B27" s="14" t="s">
        <v>16</v>
      </c>
      <c r="C27" s="28">
        <f>6.6+323635.4</f>
        <v>323642</v>
      </c>
      <c r="D27" s="28">
        <v>437252.54</v>
      </c>
      <c r="E27" s="23">
        <f>23479.31+241407.62</f>
        <v>264886.93</v>
      </c>
      <c r="F27" s="22">
        <f>25000+537905.71</f>
        <v>562905.71</v>
      </c>
      <c r="G27" s="22">
        <v>209341.75</v>
      </c>
      <c r="H27" s="23">
        <f>27180+483230.48</f>
        <v>510410.48</v>
      </c>
      <c r="I27" s="23">
        <f>741810+27900</f>
        <v>769710</v>
      </c>
      <c r="J27" s="23">
        <f>25000+2514.241+741331.75</f>
        <v>768845.99100000004</v>
      </c>
      <c r="K27" s="29">
        <f>258+21214+842482.86</f>
        <v>863954.86</v>
      </c>
      <c r="L27" s="29">
        <v>761802.54</v>
      </c>
      <c r="M27" s="29">
        <v>699386.67</v>
      </c>
      <c r="N27" s="29">
        <v>1097180.32</v>
      </c>
      <c r="O27" s="20">
        <f t="shared" si="7"/>
        <v>7269319.7910000002</v>
      </c>
      <c r="P27" s="20">
        <v>6165613.9789999984</v>
      </c>
    </row>
    <row r="28" spans="1:16" s="11" customFormat="1" ht="11.25" x14ac:dyDescent="0.2">
      <c r="A28" s="7"/>
      <c r="B28" s="16" t="s">
        <v>109</v>
      </c>
      <c r="C28" s="29">
        <v>0</v>
      </c>
      <c r="D28" s="29">
        <v>0</v>
      </c>
      <c r="E28" s="23">
        <v>0</v>
      </c>
      <c r="F28" s="22">
        <v>0</v>
      </c>
      <c r="G28" s="22">
        <v>0</v>
      </c>
      <c r="H28" s="23">
        <v>23809.52</v>
      </c>
      <c r="I28" s="23">
        <v>0</v>
      </c>
      <c r="J28" s="23">
        <v>0</v>
      </c>
      <c r="K28" s="23">
        <v>0</v>
      </c>
      <c r="L28" s="29">
        <v>0</v>
      </c>
      <c r="M28" s="29">
        <v>0</v>
      </c>
      <c r="N28" s="23">
        <v>0</v>
      </c>
      <c r="O28" s="20">
        <f t="shared" si="7"/>
        <v>23809.52</v>
      </c>
      <c r="P28" s="20">
        <v>0</v>
      </c>
    </row>
    <row r="29" spans="1:16" s="11" customFormat="1" ht="11.25" x14ac:dyDescent="0.2">
      <c r="A29" s="7"/>
      <c r="B29" s="14" t="s">
        <v>49</v>
      </c>
      <c r="C29" s="23">
        <v>162946.698</v>
      </c>
      <c r="D29" s="23">
        <v>174405.685</v>
      </c>
      <c r="E29" s="23">
        <v>162480</v>
      </c>
      <c r="F29" s="23">
        <v>182611.95199999999</v>
      </c>
      <c r="G29" s="23">
        <v>207172.13200000001</v>
      </c>
      <c r="H29" s="23">
        <v>202612.08300000001</v>
      </c>
      <c r="I29" s="23">
        <v>217019.386</v>
      </c>
      <c r="J29" s="23">
        <v>183200.12700000001</v>
      </c>
      <c r="K29" s="23">
        <v>301142</v>
      </c>
      <c r="L29" s="23">
        <v>360884</v>
      </c>
      <c r="M29" s="23">
        <v>258077</v>
      </c>
      <c r="N29" s="23">
        <v>255474</v>
      </c>
      <c r="O29" s="20">
        <f>SUM(C29:N29)</f>
        <v>2668025.0630000001</v>
      </c>
      <c r="P29" s="20">
        <v>1866104.1</v>
      </c>
    </row>
    <row r="30" spans="1:16" s="11" customFormat="1" ht="11.25" x14ac:dyDescent="0.2">
      <c r="A30" s="7"/>
      <c r="B30" s="16" t="s">
        <v>50</v>
      </c>
      <c r="C30" s="24">
        <v>37658.239999999998</v>
      </c>
      <c r="D30" s="24">
        <v>28923.74</v>
      </c>
      <c r="E30" s="23">
        <v>26552.19</v>
      </c>
      <c r="F30" s="23">
        <v>33103.040000000001</v>
      </c>
      <c r="G30" s="23">
        <v>37601.978999999999</v>
      </c>
      <c r="H30" s="23">
        <v>30424.968000000001</v>
      </c>
      <c r="I30" s="23">
        <v>44321.899000000005</v>
      </c>
      <c r="J30" s="23">
        <v>49989.364999999998</v>
      </c>
      <c r="K30" s="23">
        <v>49819.116000000002</v>
      </c>
      <c r="L30" s="23">
        <v>43831.987999999998</v>
      </c>
      <c r="M30" s="23">
        <v>25037.688999999998</v>
      </c>
      <c r="N30" s="23">
        <v>31264.759000000002</v>
      </c>
      <c r="O30" s="20">
        <f t="shared" si="7"/>
        <v>438528.973</v>
      </c>
      <c r="P30" s="20">
        <v>399771.89300000004</v>
      </c>
    </row>
    <row r="31" spans="1:16" s="11" customFormat="1" ht="11.25" x14ac:dyDescent="0.2">
      <c r="A31" s="7"/>
      <c r="B31" s="16" t="s">
        <v>17</v>
      </c>
      <c r="C31" s="21">
        <v>201.6</v>
      </c>
      <c r="D31" s="21">
        <v>366.4</v>
      </c>
      <c r="E31" s="22">
        <v>285</v>
      </c>
      <c r="F31" s="22">
        <v>333</v>
      </c>
      <c r="G31" s="22">
        <v>232.5</v>
      </c>
      <c r="H31" s="22">
        <v>669.1</v>
      </c>
      <c r="I31" s="22">
        <v>109</v>
      </c>
      <c r="J31" s="22">
        <v>801</v>
      </c>
      <c r="K31" s="22">
        <v>612</v>
      </c>
      <c r="L31" s="22">
        <v>577.84</v>
      </c>
      <c r="M31" s="22">
        <v>79</v>
      </c>
      <c r="N31" s="23">
        <v>0</v>
      </c>
      <c r="O31" s="20">
        <f t="shared" si="7"/>
        <v>4266.4399999999996</v>
      </c>
      <c r="P31" s="20">
        <v>5538.857</v>
      </c>
    </row>
    <row r="32" spans="1:16" s="11" customFormat="1" ht="11.25" x14ac:dyDescent="0.2">
      <c r="A32" s="7"/>
      <c r="B32" s="25" t="s">
        <v>18</v>
      </c>
      <c r="C32" s="22">
        <f>1212.83+85</f>
        <v>1297.83</v>
      </c>
      <c r="D32" s="22">
        <v>1538.58</v>
      </c>
      <c r="E32" s="22">
        <v>2416.86</v>
      </c>
      <c r="F32" s="22">
        <v>3222.26</v>
      </c>
      <c r="G32" s="22">
        <v>1045.44</v>
      </c>
      <c r="H32" s="22">
        <v>1548.23</v>
      </c>
      <c r="I32" s="22">
        <v>2165.1909999999998</v>
      </c>
      <c r="J32" s="22">
        <v>2417.8470000000002</v>
      </c>
      <c r="K32" s="22">
        <v>3829.3209999999999</v>
      </c>
      <c r="L32" s="22">
        <v>4213.3760000000002</v>
      </c>
      <c r="M32" s="22">
        <v>15023.297</v>
      </c>
      <c r="N32" s="23">
        <v>2079.52</v>
      </c>
      <c r="O32" s="20">
        <f t="shared" si="7"/>
        <v>40797.752</v>
      </c>
      <c r="P32" s="20">
        <v>23001.694999999996</v>
      </c>
    </row>
    <row r="33" spans="1:16" s="11" customFormat="1" ht="11.25" x14ac:dyDescent="0.2">
      <c r="A33" s="7"/>
      <c r="B33" s="8"/>
      <c r="C33" s="9"/>
      <c r="D33" s="9"/>
      <c r="E33" s="9"/>
      <c r="F33" s="9"/>
      <c r="G33" s="9"/>
      <c r="H33" s="9"/>
      <c r="I33" s="9"/>
      <c r="J33" s="9"/>
      <c r="K33" s="9"/>
      <c r="L33" s="9"/>
      <c r="M33" s="9"/>
      <c r="N33" s="15"/>
      <c r="O33" s="12"/>
      <c r="P33" s="12"/>
    </row>
    <row r="34" spans="1:16" s="11" customFormat="1" ht="11.25" x14ac:dyDescent="0.2">
      <c r="A34" s="26" t="s">
        <v>1</v>
      </c>
      <c r="B34" s="107" t="s">
        <v>19</v>
      </c>
      <c r="C34" s="108">
        <f t="shared" ref="C34:N34" si="9">SUM(C35:C43)</f>
        <v>531773.26300000004</v>
      </c>
      <c r="D34" s="108">
        <f t="shared" si="9"/>
        <v>652856.88500000001</v>
      </c>
      <c r="E34" s="108">
        <f>SUM(E35:E43)</f>
        <v>469226.47899999999</v>
      </c>
      <c r="F34" s="108">
        <f t="shared" si="9"/>
        <v>793711.49199999997</v>
      </c>
      <c r="G34" s="108">
        <f t="shared" si="9"/>
        <v>461037.799</v>
      </c>
      <c r="H34" s="108">
        <f t="shared" si="9"/>
        <v>770443.07000000007</v>
      </c>
      <c r="I34" s="108">
        <f t="shared" si="9"/>
        <v>1048520.789</v>
      </c>
      <c r="J34" s="108">
        <f t="shared" si="9"/>
        <v>1015254.3300000001</v>
      </c>
      <c r="K34" s="108">
        <f>SUM(K35:K43)</f>
        <v>1232552.06</v>
      </c>
      <c r="L34" s="108">
        <f>SUM(L35:L43)</f>
        <v>1178426.48</v>
      </c>
      <c r="M34" s="108">
        <f t="shared" si="9"/>
        <v>1014789.7350000001</v>
      </c>
      <c r="N34" s="108">
        <f t="shared" si="9"/>
        <v>1412351.2690000001</v>
      </c>
      <c r="O34" s="27">
        <f t="shared" ref="O34:O42" si="10">SUM(C34:N34)</f>
        <v>10580943.650999999</v>
      </c>
      <c r="P34" s="27">
        <v>8597310.5179999992</v>
      </c>
    </row>
    <row r="35" spans="1:16" s="11" customFormat="1" ht="11.25" x14ac:dyDescent="0.2">
      <c r="A35" s="26" t="s">
        <v>1</v>
      </c>
      <c r="B35" s="16" t="s">
        <v>20</v>
      </c>
      <c r="C35" s="24">
        <v>1.1599999999999999</v>
      </c>
      <c r="D35" s="24">
        <v>4903.55</v>
      </c>
      <c r="E35" s="22">
        <v>2605.4989999999998</v>
      </c>
      <c r="F35" s="23">
        <v>0</v>
      </c>
      <c r="G35" s="23">
        <v>0</v>
      </c>
      <c r="H35" s="23">
        <v>968.68899999999996</v>
      </c>
      <c r="I35" s="23">
        <v>0</v>
      </c>
      <c r="J35" s="23">
        <v>0</v>
      </c>
      <c r="K35" s="23">
        <v>2731.6120000000001</v>
      </c>
      <c r="L35" s="23">
        <v>1940.904</v>
      </c>
      <c r="M35" s="23">
        <v>1122.173</v>
      </c>
      <c r="N35" s="23">
        <v>10473.98</v>
      </c>
      <c r="O35" s="27">
        <f t="shared" si="10"/>
        <v>24747.566999999999</v>
      </c>
      <c r="P35" s="27">
        <v>6708.8429999999989</v>
      </c>
    </row>
    <row r="36" spans="1:16" s="11" customFormat="1" ht="11.25" x14ac:dyDescent="0.2">
      <c r="A36" s="26"/>
      <c r="B36" s="16" t="s">
        <v>21</v>
      </c>
      <c r="C36" s="24">
        <f>542.91+85</f>
        <v>627.91</v>
      </c>
      <c r="D36" s="24">
        <v>343.67</v>
      </c>
      <c r="E36" s="23">
        <v>1948.33</v>
      </c>
      <c r="F36" s="23">
        <v>2802.91</v>
      </c>
      <c r="G36" s="23">
        <v>775.37</v>
      </c>
      <c r="H36" s="23">
        <v>1146.04</v>
      </c>
      <c r="I36" s="23">
        <v>1129.691</v>
      </c>
      <c r="J36" s="23">
        <v>1356.5840000000001</v>
      </c>
      <c r="K36" s="23">
        <v>1602.8610000000001</v>
      </c>
      <c r="L36" s="23">
        <v>2298.2359999999999</v>
      </c>
      <c r="M36" s="23">
        <v>1277.319</v>
      </c>
      <c r="N36" s="23">
        <v>364.33</v>
      </c>
      <c r="O36" s="27">
        <f t="shared" si="10"/>
        <v>15673.251000000002</v>
      </c>
      <c r="P36" s="27">
        <v>16388.101000000002</v>
      </c>
    </row>
    <row r="37" spans="1:16" s="11" customFormat="1" ht="11.25" x14ac:dyDescent="0.2">
      <c r="A37" s="26"/>
      <c r="B37" s="16" t="s">
        <v>22</v>
      </c>
      <c r="C37" s="24">
        <v>9.6</v>
      </c>
      <c r="D37" s="24">
        <v>0</v>
      </c>
      <c r="E37" s="23">
        <v>0</v>
      </c>
      <c r="F37" s="23">
        <v>0</v>
      </c>
      <c r="G37" s="23">
        <v>0</v>
      </c>
      <c r="H37" s="23">
        <v>0</v>
      </c>
      <c r="I37" s="23">
        <v>0</v>
      </c>
      <c r="J37" s="23">
        <v>0</v>
      </c>
      <c r="K37" s="23">
        <v>0</v>
      </c>
      <c r="L37" s="23">
        <v>0</v>
      </c>
      <c r="M37" s="23">
        <v>0</v>
      </c>
      <c r="N37" s="23">
        <v>51.5</v>
      </c>
      <c r="O37" s="27">
        <f t="shared" si="10"/>
        <v>61.1</v>
      </c>
      <c r="P37" s="27">
        <v>204.56099999999998</v>
      </c>
    </row>
    <row r="38" spans="1:16" s="11" customFormat="1" ht="11.25" x14ac:dyDescent="0.2">
      <c r="A38" s="26" t="s">
        <v>1</v>
      </c>
      <c r="B38" s="16" t="s">
        <v>23</v>
      </c>
      <c r="C38" s="24">
        <v>0</v>
      </c>
      <c r="D38" s="24">
        <v>0</v>
      </c>
      <c r="E38" s="23">
        <v>23479.31</v>
      </c>
      <c r="F38" s="23">
        <v>25000</v>
      </c>
      <c r="G38" s="23">
        <v>0</v>
      </c>
      <c r="H38" s="23">
        <v>27180</v>
      </c>
      <c r="I38" s="23">
        <v>27900</v>
      </c>
      <c r="J38" s="23">
        <f>25000+2514.241</f>
        <v>27514.241000000002</v>
      </c>
      <c r="K38" s="23">
        <v>21214</v>
      </c>
      <c r="L38" s="23">
        <v>0</v>
      </c>
      <c r="M38" s="23">
        <v>0</v>
      </c>
      <c r="N38" s="23">
        <v>0</v>
      </c>
      <c r="O38" s="27">
        <f t="shared" si="10"/>
        <v>152287.55100000001</v>
      </c>
      <c r="P38" s="27">
        <v>66561.301999999996</v>
      </c>
    </row>
    <row r="39" spans="1:16" s="11" customFormat="1" ht="11.25" x14ac:dyDescent="0.2">
      <c r="A39" s="26" t="s">
        <v>1</v>
      </c>
      <c r="B39" s="16" t="s">
        <v>24</v>
      </c>
      <c r="C39" s="24">
        <v>0</v>
      </c>
      <c r="D39" s="24">
        <v>0</v>
      </c>
      <c r="E39" s="23">
        <v>10000</v>
      </c>
      <c r="F39" s="23">
        <v>0</v>
      </c>
      <c r="G39" s="23">
        <v>0</v>
      </c>
      <c r="H39" s="23">
        <v>0</v>
      </c>
      <c r="I39" s="23">
        <v>10000</v>
      </c>
      <c r="J39" s="23">
        <v>10150</v>
      </c>
      <c r="K39" s="23">
        <v>170</v>
      </c>
      <c r="L39" s="23">
        <v>350</v>
      </c>
      <c r="M39" s="23">
        <v>13060.558000000001</v>
      </c>
      <c r="N39" s="23">
        <v>162</v>
      </c>
      <c r="O39" s="27">
        <f t="shared" si="10"/>
        <v>43892.558000000005</v>
      </c>
      <c r="P39" s="27">
        <v>35649</v>
      </c>
    </row>
    <row r="40" spans="1:16" s="11" customFormat="1" ht="11.25" x14ac:dyDescent="0.2">
      <c r="A40" s="26"/>
      <c r="B40" s="16" t="s">
        <v>25</v>
      </c>
      <c r="C40" s="23">
        <v>162946.698</v>
      </c>
      <c r="D40" s="23">
        <v>174405.685</v>
      </c>
      <c r="E40" s="23">
        <v>162480</v>
      </c>
      <c r="F40" s="23">
        <v>182611.95199999999</v>
      </c>
      <c r="G40" s="23">
        <v>207172.13200000001</v>
      </c>
      <c r="H40" s="23">
        <v>202612.08300000001</v>
      </c>
      <c r="I40" s="23">
        <v>217019.386</v>
      </c>
      <c r="J40" s="23">
        <v>183200.12700000001</v>
      </c>
      <c r="K40" s="23">
        <v>301142</v>
      </c>
      <c r="L40" s="23">
        <v>360884</v>
      </c>
      <c r="M40" s="23">
        <v>258077</v>
      </c>
      <c r="N40" s="23">
        <v>255474</v>
      </c>
      <c r="O40" s="27">
        <f t="shared" si="10"/>
        <v>2668025.0630000001</v>
      </c>
      <c r="P40" s="27">
        <v>1866104.1</v>
      </c>
    </row>
    <row r="41" spans="1:16" s="11" customFormat="1" ht="11.25" x14ac:dyDescent="0.2">
      <c r="A41" s="26"/>
      <c r="B41" s="16" t="s">
        <v>26</v>
      </c>
      <c r="C41" s="24">
        <v>6894.2550000000001</v>
      </c>
      <c r="D41" s="24">
        <v>7027.7</v>
      </c>
      <c r="E41" s="23">
        <v>753.53</v>
      </c>
      <c r="F41" s="23">
        <v>12287.88</v>
      </c>
      <c r="G41" s="23">
        <v>6146.5680000000002</v>
      </c>
      <c r="H41" s="23">
        <v>1071.29</v>
      </c>
      <c r="I41" s="23">
        <v>6339.8130000000001</v>
      </c>
      <c r="J41" s="23">
        <v>1712.2629999999999</v>
      </c>
      <c r="K41" s="23">
        <v>13389.611000000001</v>
      </c>
      <c r="L41" s="23">
        <v>7318.8119999999999</v>
      </c>
      <c r="M41" s="23">
        <v>16828.326000000001</v>
      </c>
      <c r="N41" s="23">
        <v>17380.38</v>
      </c>
      <c r="O41" s="27">
        <f t="shared" si="10"/>
        <v>97150.428000000014</v>
      </c>
      <c r="P41" s="27">
        <v>110149.538</v>
      </c>
    </row>
    <row r="42" spans="1:16" s="11" customFormat="1" ht="11.25" x14ac:dyDescent="0.2">
      <c r="A42" s="26" t="s">
        <v>1</v>
      </c>
      <c r="B42" s="16" t="s">
        <v>27</v>
      </c>
      <c r="C42" s="28">
        <v>37658.239999999998</v>
      </c>
      <c r="D42" s="28">
        <v>28923.74</v>
      </c>
      <c r="E42" s="23">
        <v>26552.19</v>
      </c>
      <c r="F42" s="23">
        <v>33103.040000000001</v>
      </c>
      <c r="G42" s="23">
        <v>37601.978999999999</v>
      </c>
      <c r="H42" s="23">
        <v>30424.968000000001</v>
      </c>
      <c r="I42" s="23">
        <v>44321.899000000005</v>
      </c>
      <c r="J42" s="23">
        <v>49989.364999999998</v>
      </c>
      <c r="K42" s="23">
        <v>49819.116000000002</v>
      </c>
      <c r="L42" s="23">
        <v>43831.987999999998</v>
      </c>
      <c r="M42" s="23">
        <v>25037.688999999998</v>
      </c>
      <c r="N42" s="23">
        <v>31264.758999999998</v>
      </c>
      <c r="O42" s="27">
        <f t="shared" si="10"/>
        <v>438528.973</v>
      </c>
      <c r="P42" s="27">
        <v>399771.89300000004</v>
      </c>
    </row>
    <row r="43" spans="1:16" s="11" customFormat="1" ht="11.25" x14ac:dyDescent="0.2">
      <c r="A43" s="26"/>
      <c r="B43" s="16" t="s">
        <v>28</v>
      </c>
      <c r="C43" s="28">
        <v>323635.40000000002</v>
      </c>
      <c r="D43" s="28">
        <v>437252.54</v>
      </c>
      <c r="E43" s="28">
        <v>241407.62</v>
      </c>
      <c r="F43" s="28">
        <v>537905.71</v>
      </c>
      <c r="G43" s="28">
        <v>209341.75</v>
      </c>
      <c r="H43" s="28">
        <v>507040</v>
      </c>
      <c r="I43" s="28">
        <v>741810</v>
      </c>
      <c r="J43" s="23">
        <v>741331.75</v>
      </c>
      <c r="K43" s="29">
        <v>842482.86</v>
      </c>
      <c r="L43" s="29">
        <v>761802.54</v>
      </c>
      <c r="M43" s="29">
        <v>699386.67</v>
      </c>
      <c r="N43" s="29">
        <v>1097180.32</v>
      </c>
      <c r="O43" s="27">
        <f t="shared" ref="O43:O49" si="11">SUM(C43:N43)</f>
        <v>7140577.1600000001</v>
      </c>
      <c r="P43" s="27">
        <v>6095773.1799999997</v>
      </c>
    </row>
    <row r="44" spans="1:16" s="11" customFormat="1" ht="11.25" x14ac:dyDescent="0.2">
      <c r="A44" s="26"/>
      <c r="B44" s="16"/>
      <c r="C44" s="28"/>
      <c r="D44" s="28"/>
      <c r="E44" s="28"/>
      <c r="F44" s="28"/>
      <c r="G44" s="28"/>
      <c r="H44" s="28"/>
      <c r="I44" s="28"/>
      <c r="J44" s="28"/>
      <c r="K44" s="28"/>
      <c r="L44" s="28"/>
      <c r="M44" s="28"/>
      <c r="N44" s="28"/>
      <c r="O44" s="125"/>
      <c r="P44" s="30"/>
    </row>
    <row r="45" spans="1:16" s="11" customFormat="1" ht="11.25" x14ac:dyDescent="0.2">
      <c r="A45" s="126" t="s">
        <v>29</v>
      </c>
      <c r="B45" s="127"/>
      <c r="C45" s="31">
        <f t="shared" ref="C45:N45" si="12">SUM(C46:C49)</f>
        <v>2</v>
      </c>
      <c r="D45" s="31">
        <f t="shared" si="12"/>
        <v>0</v>
      </c>
      <c r="E45" s="31">
        <f t="shared" si="12"/>
        <v>0</v>
      </c>
      <c r="F45" s="31">
        <f t="shared" si="12"/>
        <v>0</v>
      </c>
      <c r="G45" s="31">
        <f t="shared" si="12"/>
        <v>0</v>
      </c>
      <c r="H45" s="31">
        <f t="shared" si="12"/>
        <v>0</v>
      </c>
      <c r="I45" s="31">
        <f t="shared" si="12"/>
        <v>0</v>
      </c>
      <c r="J45" s="31">
        <f t="shared" si="12"/>
        <v>0</v>
      </c>
      <c r="K45" s="31">
        <f t="shared" si="12"/>
        <v>0</v>
      </c>
      <c r="L45" s="31">
        <f t="shared" si="12"/>
        <v>0</v>
      </c>
      <c r="M45" s="31">
        <f t="shared" si="12"/>
        <v>0</v>
      </c>
      <c r="N45" s="31">
        <f t="shared" si="12"/>
        <v>4</v>
      </c>
      <c r="O45" s="13">
        <f t="shared" si="11"/>
        <v>6</v>
      </c>
      <c r="P45" s="13">
        <v>40</v>
      </c>
    </row>
    <row r="46" spans="1:16" s="11" customFormat="1" ht="11.25" x14ac:dyDescent="0.2">
      <c r="A46" s="17" t="s">
        <v>1</v>
      </c>
      <c r="B46" s="14" t="s">
        <v>30</v>
      </c>
      <c r="C46" s="32">
        <v>1</v>
      </c>
      <c r="D46" s="32">
        <v>0</v>
      </c>
      <c r="E46" s="33">
        <v>0</v>
      </c>
      <c r="F46" s="33">
        <v>0</v>
      </c>
      <c r="G46" s="33">
        <v>0</v>
      </c>
      <c r="H46" s="33">
        <v>0</v>
      </c>
      <c r="I46" s="33">
        <v>0</v>
      </c>
      <c r="J46" s="33">
        <v>0</v>
      </c>
      <c r="K46" s="33">
        <v>0</v>
      </c>
      <c r="L46" s="33">
        <v>0</v>
      </c>
      <c r="M46" s="33">
        <v>0</v>
      </c>
      <c r="N46" s="33">
        <v>4</v>
      </c>
      <c r="O46" s="13">
        <f t="shared" si="11"/>
        <v>5</v>
      </c>
      <c r="P46" s="13">
        <v>40</v>
      </c>
    </row>
    <row r="47" spans="1:16" s="11" customFormat="1" ht="11.25" x14ac:dyDescent="0.2">
      <c r="A47" s="17" t="s">
        <v>1</v>
      </c>
      <c r="B47" s="14" t="s">
        <v>31</v>
      </c>
      <c r="C47" s="32">
        <v>1</v>
      </c>
      <c r="D47" s="32">
        <v>0</v>
      </c>
      <c r="E47" s="33">
        <v>0</v>
      </c>
      <c r="F47" s="33">
        <v>0</v>
      </c>
      <c r="G47" s="33">
        <v>0</v>
      </c>
      <c r="H47" s="33">
        <v>0</v>
      </c>
      <c r="I47" s="33">
        <v>0</v>
      </c>
      <c r="J47" s="33">
        <v>0</v>
      </c>
      <c r="K47" s="33">
        <v>0</v>
      </c>
      <c r="L47" s="33">
        <v>0</v>
      </c>
      <c r="M47" s="33">
        <v>0</v>
      </c>
      <c r="N47" s="33">
        <v>0</v>
      </c>
      <c r="O47" s="13">
        <f t="shared" si="11"/>
        <v>1</v>
      </c>
      <c r="P47" s="13">
        <v>0</v>
      </c>
    </row>
    <row r="48" spans="1:16" s="11" customFormat="1" ht="11.25" x14ac:dyDescent="0.2">
      <c r="A48" s="17"/>
      <c r="B48" s="14" t="s">
        <v>32</v>
      </c>
      <c r="C48" s="32">
        <v>0</v>
      </c>
      <c r="D48" s="32">
        <v>0</v>
      </c>
      <c r="E48" s="33">
        <v>0</v>
      </c>
      <c r="F48" s="33">
        <v>0</v>
      </c>
      <c r="G48" s="33">
        <v>0</v>
      </c>
      <c r="H48" s="33">
        <v>0</v>
      </c>
      <c r="I48" s="33">
        <v>0</v>
      </c>
      <c r="J48" s="33">
        <v>0</v>
      </c>
      <c r="K48" s="33">
        <v>0</v>
      </c>
      <c r="L48" s="33">
        <v>0</v>
      </c>
      <c r="M48" s="33">
        <v>0</v>
      </c>
      <c r="N48" s="33">
        <v>0</v>
      </c>
      <c r="O48" s="13">
        <f t="shared" si="11"/>
        <v>0</v>
      </c>
      <c r="P48" s="13">
        <v>0</v>
      </c>
    </row>
    <row r="49" spans="1:16" s="11" customFormat="1" ht="11.25" x14ac:dyDescent="0.2">
      <c r="A49" s="17"/>
      <c r="B49" s="14" t="s">
        <v>33</v>
      </c>
      <c r="C49" s="32">
        <v>0</v>
      </c>
      <c r="D49" s="32">
        <v>0</v>
      </c>
      <c r="E49" s="33">
        <v>0</v>
      </c>
      <c r="F49" s="33">
        <v>0</v>
      </c>
      <c r="G49" s="33">
        <v>0</v>
      </c>
      <c r="H49" s="33">
        <v>0</v>
      </c>
      <c r="I49" s="33">
        <v>0</v>
      </c>
      <c r="J49" s="33">
        <v>0</v>
      </c>
      <c r="K49" s="33">
        <v>0</v>
      </c>
      <c r="L49" s="33">
        <v>0</v>
      </c>
      <c r="M49" s="33">
        <v>0</v>
      </c>
      <c r="N49" s="33">
        <v>0</v>
      </c>
      <c r="O49" s="13">
        <f t="shared" si="11"/>
        <v>0</v>
      </c>
      <c r="P49" s="13">
        <v>0</v>
      </c>
    </row>
    <row r="50" spans="1:16" s="11" customFormat="1" ht="11.25" x14ac:dyDescent="0.2">
      <c r="A50" s="17"/>
      <c r="B50" s="14"/>
      <c r="C50" s="32"/>
      <c r="D50" s="32"/>
      <c r="E50" s="33"/>
      <c r="F50" s="33"/>
      <c r="G50" s="33"/>
      <c r="H50" s="33"/>
      <c r="I50" s="33"/>
      <c r="J50" s="33"/>
      <c r="K50" s="33"/>
      <c r="L50" s="33"/>
      <c r="M50" s="33"/>
      <c r="N50" s="33"/>
      <c r="O50" s="12"/>
      <c r="P50" s="12"/>
    </row>
    <row r="51" spans="1:16" s="11" customFormat="1" ht="11.25" x14ac:dyDescent="0.2">
      <c r="A51" s="126" t="s">
        <v>34</v>
      </c>
      <c r="B51" s="127"/>
      <c r="C51" s="31">
        <f t="shared" ref="C51:N51" si="13">SUM(C52:C53)</f>
        <v>0</v>
      </c>
      <c r="D51" s="31">
        <f t="shared" si="13"/>
        <v>0</v>
      </c>
      <c r="E51" s="31">
        <f t="shared" si="13"/>
        <v>0</v>
      </c>
      <c r="F51" s="31">
        <f t="shared" si="13"/>
        <v>0</v>
      </c>
      <c r="G51" s="31">
        <f t="shared" si="13"/>
        <v>0</v>
      </c>
      <c r="H51" s="31">
        <f t="shared" si="13"/>
        <v>0</v>
      </c>
      <c r="I51" s="31">
        <f t="shared" si="13"/>
        <v>0</v>
      </c>
      <c r="J51" s="31">
        <f t="shared" si="13"/>
        <v>0</v>
      </c>
      <c r="K51" s="31">
        <f t="shared" si="13"/>
        <v>0</v>
      </c>
      <c r="L51" s="31">
        <f t="shared" si="13"/>
        <v>0</v>
      </c>
      <c r="M51" s="31">
        <f t="shared" si="13"/>
        <v>0</v>
      </c>
      <c r="N51" s="31">
        <f t="shared" si="13"/>
        <v>0</v>
      </c>
      <c r="O51" s="13">
        <f>SUM(C51:M51)</f>
        <v>0</v>
      </c>
      <c r="P51" s="13">
        <v>0</v>
      </c>
    </row>
    <row r="52" spans="1:16" s="11" customFormat="1" ht="11.25" x14ac:dyDescent="0.2">
      <c r="A52" s="17" t="s">
        <v>1</v>
      </c>
      <c r="B52" s="14" t="s">
        <v>30</v>
      </c>
      <c r="C52" s="32">
        <v>0</v>
      </c>
      <c r="D52" s="32">
        <v>0</v>
      </c>
      <c r="E52" s="33">
        <v>0</v>
      </c>
      <c r="F52" s="33">
        <v>0</v>
      </c>
      <c r="G52" s="33">
        <v>0</v>
      </c>
      <c r="H52" s="33">
        <v>0</v>
      </c>
      <c r="I52" s="33">
        <v>0</v>
      </c>
      <c r="J52" s="33">
        <v>0</v>
      </c>
      <c r="K52" s="33">
        <v>0</v>
      </c>
      <c r="L52" s="33">
        <v>0</v>
      </c>
      <c r="M52" s="33">
        <v>0</v>
      </c>
      <c r="N52" s="33">
        <v>0</v>
      </c>
      <c r="O52" s="13">
        <f>SUM(C52:N52)</f>
        <v>0</v>
      </c>
      <c r="P52" s="13">
        <v>0</v>
      </c>
    </row>
    <row r="53" spans="1:16" s="11" customFormat="1" ht="11.25" x14ac:dyDescent="0.2">
      <c r="A53" s="17" t="s">
        <v>1</v>
      </c>
      <c r="B53" s="14" t="s">
        <v>31</v>
      </c>
      <c r="C53" s="32">
        <v>0</v>
      </c>
      <c r="D53" s="32">
        <v>0</v>
      </c>
      <c r="E53" s="33">
        <v>0</v>
      </c>
      <c r="F53" s="33">
        <v>0</v>
      </c>
      <c r="G53" s="33">
        <v>0</v>
      </c>
      <c r="H53" s="33">
        <v>0</v>
      </c>
      <c r="I53" s="33">
        <v>0</v>
      </c>
      <c r="J53" s="33">
        <v>0</v>
      </c>
      <c r="K53" s="33">
        <v>0</v>
      </c>
      <c r="L53" s="33">
        <v>0</v>
      </c>
      <c r="M53" s="33">
        <v>0</v>
      </c>
      <c r="N53" s="33">
        <v>0</v>
      </c>
      <c r="O53" s="13">
        <f>SUM(C53:N53)</f>
        <v>0</v>
      </c>
      <c r="P53" s="13">
        <v>0</v>
      </c>
    </row>
    <row r="54" spans="1:16" s="11" customFormat="1" ht="11.25" x14ac:dyDescent="0.2">
      <c r="A54" s="17"/>
      <c r="B54" s="14"/>
      <c r="C54" s="32"/>
      <c r="D54" s="32"/>
      <c r="E54" s="33"/>
      <c r="F54" s="33"/>
      <c r="G54" s="33"/>
      <c r="H54" s="33"/>
      <c r="I54" s="33"/>
      <c r="J54" s="33"/>
      <c r="K54" s="33"/>
      <c r="L54" s="33"/>
      <c r="M54" s="33"/>
      <c r="N54" s="33"/>
      <c r="O54" s="12"/>
      <c r="P54" s="12"/>
    </row>
    <row r="55" spans="1:16" s="11" customFormat="1" ht="11.25" x14ac:dyDescent="0.2">
      <c r="A55" s="126" t="s">
        <v>35</v>
      </c>
      <c r="B55" s="127"/>
      <c r="C55" s="34">
        <f t="shared" ref="C55:N55" si="14">SUM(C56:C57)</f>
        <v>390</v>
      </c>
      <c r="D55" s="34">
        <f t="shared" si="14"/>
        <v>981</v>
      </c>
      <c r="E55" s="34">
        <f t="shared" si="14"/>
        <v>934</v>
      </c>
      <c r="F55" s="34">
        <f t="shared" si="14"/>
        <v>1165</v>
      </c>
      <c r="G55" s="34">
        <f t="shared" si="14"/>
        <v>1284</v>
      </c>
      <c r="H55" s="34">
        <f t="shared" si="14"/>
        <v>1723</v>
      </c>
      <c r="I55" s="34">
        <f t="shared" si="14"/>
        <v>2159</v>
      </c>
      <c r="J55" s="34">
        <f t="shared" si="14"/>
        <v>1922</v>
      </c>
      <c r="K55" s="34">
        <f t="shared" si="14"/>
        <v>1988</v>
      </c>
      <c r="L55" s="34">
        <f t="shared" si="14"/>
        <v>1932</v>
      </c>
      <c r="M55" s="34">
        <f t="shared" si="14"/>
        <v>1911</v>
      </c>
      <c r="N55" s="34">
        <f t="shared" si="14"/>
        <v>1728</v>
      </c>
      <c r="O55" s="13">
        <f>SUM(C55:N55)</f>
        <v>18117</v>
      </c>
      <c r="P55" s="35">
        <v>11479</v>
      </c>
    </row>
    <row r="56" spans="1:16" s="11" customFormat="1" ht="11.25" x14ac:dyDescent="0.2">
      <c r="A56" s="36"/>
      <c r="B56" s="14" t="s">
        <v>36</v>
      </c>
      <c r="C56" s="37">
        <v>228</v>
      </c>
      <c r="D56" s="38">
        <v>532</v>
      </c>
      <c r="E56" s="37">
        <v>505</v>
      </c>
      <c r="F56" s="37">
        <v>612</v>
      </c>
      <c r="G56" s="38">
        <v>646</v>
      </c>
      <c r="H56" s="37">
        <v>738</v>
      </c>
      <c r="I56" s="37">
        <v>1126</v>
      </c>
      <c r="J56" s="37">
        <v>869</v>
      </c>
      <c r="K56" s="38">
        <v>993</v>
      </c>
      <c r="L56" s="38">
        <v>1070</v>
      </c>
      <c r="M56" s="37">
        <v>1120</v>
      </c>
      <c r="N56" s="37">
        <v>669</v>
      </c>
      <c r="O56" s="13">
        <f>SUM(C56:N56)</f>
        <v>9108</v>
      </c>
      <c r="P56" s="35">
        <v>5898</v>
      </c>
    </row>
    <row r="57" spans="1:16" s="11" customFormat="1" ht="11.25" x14ac:dyDescent="0.2">
      <c r="A57" s="36"/>
      <c r="B57" s="14" t="s">
        <v>37</v>
      </c>
      <c r="C57" s="37">
        <v>162</v>
      </c>
      <c r="D57" s="38">
        <v>449</v>
      </c>
      <c r="E57" s="37">
        <v>429</v>
      </c>
      <c r="F57" s="37">
        <v>553</v>
      </c>
      <c r="G57" s="38">
        <v>638</v>
      </c>
      <c r="H57" s="37">
        <v>985</v>
      </c>
      <c r="I57" s="37">
        <v>1033</v>
      </c>
      <c r="J57" s="37">
        <v>1053</v>
      </c>
      <c r="K57" s="37">
        <v>995</v>
      </c>
      <c r="L57" s="37">
        <v>862</v>
      </c>
      <c r="M57" s="37">
        <v>791</v>
      </c>
      <c r="N57" s="37">
        <v>1059</v>
      </c>
      <c r="O57" s="13">
        <f>SUM(C57:N57)</f>
        <v>9009</v>
      </c>
      <c r="P57" s="35">
        <v>5581</v>
      </c>
    </row>
    <row r="58" spans="1:16" s="11" customFormat="1" ht="11.25" x14ac:dyDescent="0.2">
      <c r="A58" s="17" t="s">
        <v>1</v>
      </c>
      <c r="B58" s="14" t="s">
        <v>1</v>
      </c>
      <c r="C58" s="39"/>
      <c r="D58" s="39"/>
      <c r="E58" s="39"/>
      <c r="F58" s="39"/>
      <c r="G58" s="39"/>
      <c r="H58" s="39"/>
      <c r="I58" s="39"/>
      <c r="J58" s="39"/>
      <c r="K58" s="39"/>
      <c r="L58" s="39"/>
      <c r="M58" s="39"/>
      <c r="N58" s="39"/>
      <c r="O58" s="12"/>
      <c r="P58" s="12"/>
    </row>
    <row r="59" spans="1:16" s="11" customFormat="1" ht="11.25" x14ac:dyDescent="0.2">
      <c r="A59" s="126" t="s">
        <v>38</v>
      </c>
      <c r="B59" s="127"/>
      <c r="C59" s="34">
        <f>SUM(C60)</f>
        <v>0</v>
      </c>
      <c r="D59" s="34">
        <f>SUM(D60)</f>
        <v>0</v>
      </c>
      <c r="E59" s="34">
        <v>0</v>
      </c>
      <c r="F59" s="34">
        <v>0</v>
      </c>
      <c r="G59" s="34">
        <v>0</v>
      </c>
      <c r="H59" s="34">
        <v>0</v>
      </c>
      <c r="I59" s="34">
        <v>0</v>
      </c>
      <c r="J59" s="34">
        <v>0</v>
      </c>
      <c r="K59" s="34">
        <v>0</v>
      </c>
      <c r="L59" s="34">
        <v>0</v>
      </c>
      <c r="M59" s="34">
        <v>0</v>
      </c>
      <c r="N59" s="34">
        <v>0</v>
      </c>
      <c r="O59" s="13">
        <f>SUM(C59:J59)</f>
        <v>0</v>
      </c>
      <c r="P59" s="31">
        <v>0</v>
      </c>
    </row>
    <row r="60" spans="1:16" s="11" customFormat="1" ht="12" thickBot="1" x14ac:dyDescent="0.25">
      <c r="A60" s="40" t="s">
        <v>1</v>
      </c>
      <c r="B60" s="14" t="s">
        <v>39</v>
      </c>
      <c r="C60" s="39">
        <v>0</v>
      </c>
      <c r="D60" s="39">
        <v>0</v>
      </c>
      <c r="E60" s="39">
        <v>0</v>
      </c>
      <c r="F60" s="39">
        <v>0</v>
      </c>
      <c r="G60" s="39">
        <v>0</v>
      </c>
      <c r="H60" s="39">
        <v>0</v>
      </c>
      <c r="I60" s="39">
        <v>0</v>
      </c>
      <c r="J60" s="39">
        <v>0</v>
      </c>
      <c r="K60" s="39">
        <v>0</v>
      </c>
      <c r="L60" s="39">
        <v>0</v>
      </c>
      <c r="M60" s="39">
        <v>0</v>
      </c>
      <c r="N60" s="39">
        <v>0</v>
      </c>
      <c r="O60" s="13">
        <f>SUM(C60:N60)</f>
        <v>0</v>
      </c>
      <c r="P60" s="31">
        <v>0</v>
      </c>
    </row>
    <row r="61" spans="1:16" s="11" customFormat="1" ht="11.25" x14ac:dyDescent="0.2">
      <c r="A61" s="41"/>
      <c r="B61" s="42"/>
      <c r="C61" s="43"/>
      <c r="D61" s="43"/>
      <c r="E61" s="43"/>
      <c r="F61" s="43"/>
      <c r="G61" s="43"/>
      <c r="H61" s="43"/>
      <c r="I61" s="43"/>
      <c r="J61" s="43"/>
      <c r="K61" s="43"/>
      <c r="L61" s="43"/>
      <c r="M61" s="43"/>
      <c r="N61" s="43"/>
      <c r="O61" s="43"/>
      <c r="P61" s="44"/>
    </row>
    <row r="62" spans="1:16" x14ac:dyDescent="0.2">
      <c r="A62" s="126" t="s">
        <v>40</v>
      </c>
      <c r="B62" s="127"/>
      <c r="C62" s="34">
        <f>SUM(C65)</f>
        <v>0</v>
      </c>
      <c r="D62" s="34">
        <f t="shared" ref="D62:N62" si="15">SUM(D63:D65)</f>
        <v>0</v>
      </c>
      <c r="E62" s="34">
        <f t="shared" si="15"/>
        <v>0</v>
      </c>
      <c r="F62" s="34">
        <f t="shared" si="15"/>
        <v>0</v>
      </c>
      <c r="G62" s="34">
        <f t="shared" si="15"/>
        <v>0</v>
      </c>
      <c r="H62" s="34">
        <f t="shared" si="15"/>
        <v>0</v>
      </c>
      <c r="I62" s="34">
        <f t="shared" si="15"/>
        <v>0</v>
      </c>
      <c r="J62" s="34">
        <f t="shared" si="15"/>
        <v>0</v>
      </c>
      <c r="K62" s="34">
        <f t="shared" si="15"/>
        <v>0</v>
      </c>
      <c r="L62" s="34">
        <f t="shared" si="15"/>
        <v>0</v>
      </c>
      <c r="M62" s="34">
        <f t="shared" si="15"/>
        <v>0</v>
      </c>
      <c r="N62" s="34">
        <f t="shared" si="15"/>
        <v>0</v>
      </c>
      <c r="O62" s="34">
        <f t="shared" ref="O62:O65" si="16">SUM(C62:N62)</f>
        <v>0</v>
      </c>
      <c r="P62" s="123">
        <v>0</v>
      </c>
    </row>
    <row r="63" spans="1:16" x14ac:dyDescent="0.2">
      <c r="A63" s="45"/>
      <c r="B63" s="46" t="s">
        <v>41</v>
      </c>
      <c r="C63" s="37">
        <v>0</v>
      </c>
      <c r="D63" s="37">
        <v>0</v>
      </c>
      <c r="E63" s="37">
        <v>0</v>
      </c>
      <c r="F63" s="37">
        <v>0</v>
      </c>
      <c r="G63" s="37">
        <v>0</v>
      </c>
      <c r="H63" s="37">
        <v>0</v>
      </c>
      <c r="I63" s="37">
        <v>0</v>
      </c>
      <c r="J63" s="37">
        <v>0</v>
      </c>
      <c r="K63" s="37">
        <v>0</v>
      </c>
      <c r="L63" s="37">
        <v>0</v>
      </c>
      <c r="M63" s="37">
        <v>0</v>
      </c>
      <c r="N63" s="37">
        <v>0</v>
      </c>
      <c r="O63" s="34">
        <f t="shared" si="16"/>
        <v>0</v>
      </c>
      <c r="P63" s="123">
        <v>0</v>
      </c>
    </row>
    <row r="64" spans="1:16" x14ac:dyDescent="0.2">
      <c r="A64" s="45"/>
      <c r="B64" s="46" t="s">
        <v>42</v>
      </c>
      <c r="C64" s="37">
        <v>0</v>
      </c>
      <c r="D64" s="37">
        <v>0</v>
      </c>
      <c r="E64" s="37">
        <v>0</v>
      </c>
      <c r="F64" s="37">
        <v>0</v>
      </c>
      <c r="G64" s="37">
        <v>0</v>
      </c>
      <c r="H64" s="37">
        <v>0</v>
      </c>
      <c r="I64" s="37">
        <v>0</v>
      </c>
      <c r="J64" s="37">
        <v>0</v>
      </c>
      <c r="K64" s="37">
        <v>0</v>
      </c>
      <c r="L64" s="37">
        <v>0</v>
      </c>
      <c r="M64" s="37">
        <v>0</v>
      </c>
      <c r="N64" s="37">
        <v>0</v>
      </c>
      <c r="O64" s="34">
        <f t="shared" si="16"/>
        <v>0</v>
      </c>
      <c r="P64" s="123">
        <v>0</v>
      </c>
    </row>
    <row r="65" spans="1:16" s="49" customFormat="1" ht="13.5" thickBot="1" x14ac:dyDescent="0.25">
      <c r="A65" s="40" t="s">
        <v>1</v>
      </c>
      <c r="B65" s="47" t="s">
        <v>43</v>
      </c>
      <c r="C65" s="48">
        <v>0</v>
      </c>
      <c r="D65" s="48">
        <v>0</v>
      </c>
      <c r="E65" s="48">
        <v>0</v>
      </c>
      <c r="F65" s="48">
        <v>0</v>
      </c>
      <c r="G65" s="48">
        <v>0</v>
      </c>
      <c r="H65" s="48">
        <v>0</v>
      </c>
      <c r="I65" s="48">
        <v>0</v>
      </c>
      <c r="J65" s="48">
        <v>0</v>
      </c>
      <c r="K65" s="48">
        <v>0</v>
      </c>
      <c r="L65" s="48">
        <v>0</v>
      </c>
      <c r="M65" s="48">
        <v>0</v>
      </c>
      <c r="N65" s="48">
        <v>0</v>
      </c>
      <c r="O65" s="117">
        <f t="shared" si="16"/>
        <v>0</v>
      </c>
      <c r="P65" s="117">
        <v>0</v>
      </c>
    </row>
    <row r="66" spans="1:16" s="49" customFormat="1" ht="3" customHeight="1" x14ac:dyDescent="0.2">
      <c r="A66" s="50"/>
      <c r="B66" s="50"/>
      <c r="C66" s="50"/>
      <c r="D66" s="50"/>
      <c r="E66" s="50"/>
      <c r="F66" s="50"/>
      <c r="G66" s="50"/>
      <c r="H66" s="50"/>
      <c r="I66" s="50"/>
      <c r="J66" s="50"/>
      <c r="K66" s="50"/>
      <c r="L66" s="50"/>
      <c r="M66" s="50"/>
      <c r="N66" s="50"/>
      <c r="O66" s="50"/>
      <c r="P66" s="50"/>
    </row>
    <row r="67" spans="1:16" s="49" customFormat="1" x14ac:dyDescent="0.2">
      <c r="A67" s="51"/>
      <c r="B67" s="52" t="s">
        <v>44</v>
      </c>
      <c r="O67" s="51"/>
      <c r="P67" s="51"/>
    </row>
    <row r="68" spans="1:16" s="49" customFormat="1" x14ac:dyDescent="0.2">
      <c r="A68" s="51"/>
      <c r="B68" s="52" t="s">
        <v>45</v>
      </c>
      <c r="O68" s="51"/>
      <c r="P68" s="51"/>
    </row>
    <row r="69" spans="1:16" x14ac:dyDescent="0.2">
      <c r="A69" s="51"/>
      <c r="B69" s="52" t="s">
        <v>46</v>
      </c>
      <c r="C69" s="49"/>
      <c r="D69" s="49"/>
      <c r="E69" s="49"/>
      <c r="F69" s="49"/>
      <c r="G69" s="49"/>
      <c r="H69" s="49"/>
      <c r="I69" s="49"/>
      <c r="J69" s="49"/>
      <c r="K69" s="49"/>
      <c r="L69" s="49"/>
      <c r="M69" s="49"/>
      <c r="N69" s="49"/>
      <c r="O69" s="51"/>
      <c r="P69" s="51"/>
    </row>
    <row r="70" spans="1:16" x14ac:dyDescent="0.2">
      <c r="A70" s="51"/>
      <c r="B70" s="52"/>
      <c r="C70" s="49"/>
      <c r="D70" s="49"/>
      <c r="E70" s="49"/>
      <c r="F70" s="49"/>
      <c r="G70" s="49"/>
      <c r="H70" s="49"/>
      <c r="I70" s="49"/>
      <c r="J70" s="49"/>
      <c r="K70" s="49"/>
      <c r="L70" s="49"/>
      <c r="M70" s="49"/>
      <c r="N70" s="49"/>
      <c r="O70" s="51"/>
      <c r="P70" s="51"/>
    </row>
    <row r="71" spans="1:16" x14ac:dyDescent="0.2">
      <c r="B71" s="52" t="s">
        <v>64</v>
      </c>
    </row>
    <row r="72" spans="1:16" x14ac:dyDescent="0.2">
      <c r="B72" s="52" t="s">
        <v>65</v>
      </c>
    </row>
  </sheetData>
  <mergeCells count="10">
    <mergeCell ref="A51:B51"/>
    <mergeCell ref="A55:B55"/>
    <mergeCell ref="A59:B59"/>
    <mergeCell ref="A62:B62"/>
    <mergeCell ref="B3:Q3"/>
    <mergeCell ref="A5:B5"/>
    <mergeCell ref="A7:B7"/>
    <mergeCell ref="A14:B14"/>
    <mergeCell ref="A23:B23"/>
    <mergeCell ref="A45:B45"/>
  </mergeCells>
  <printOptions horizontalCentered="1"/>
  <pageMargins left="0.35433070866141736" right="0.19685039370078741" top="0.19685039370078741" bottom="0.15748031496062992" header="0.15748031496062992" footer="0"/>
  <pageSetup scale="70" orientation="landscape" r:id="rId1"/>
  <headerFooter alignWithMargins="0"/>
  <colBreaks count="1" manualBreakCount="1">
    <brk id="16" max="1048575" man="1"/>
  </colBreaks>
  <ignoredErrors>
    <ignoredError sqref="C25:H25 I25:N25" formulaRange="1"/>
    <ignoredError sqref="H24" 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B1:AQ70"/>
  <sheetViews>
    <sheetView showGridLines="0" view="pageBreakPreview" zoomScale="120" zoomScaleNormal="100" zoomScaleSheetLayoutView="120" workbookViewId="0">
      <pane xSplit="2" topLeftCell="C1" activePane="topRight" state="frozen"/>
      <selection activeCell="F17" sqref="F17:G17"/>
      <selection pane="topRight" activeCell="B1" sqref="B1:O1"/>
    </sheetView>
  </sheetViews>
  <sheetFormatPr baseColWidth="10" defaultRowHeight="12" x14ac:dyDescent="0.2"/>
  <cols>
    <col min="1" max="1" width="3.42578125" style="56" customWidth="1"/>
    <col min="2" max="2" width="21.5703125" style="56" customWidth="1"/>
    <col min="3" max="5" width="10" style="56" customWidth="1"/>
    <col min="6" max="6" width="8.85546875" style="56" customWidth="1"/>
    <col min="7" max="7" width="9.5703125" style="56" customWidth="1"/>
    <col min="8" max="8" width="9.85546875" style="56" customWidth="1"/>
    <col min="9" max="9" width="8.85546875" style="56" customWidth="1"/>
    <col min="10" max="14" width="10.28515625" style="56" customWidth="1"/>
    <col min="15" max="15" width="12.28515625" style="56" bestFit="1" customWidth="1"/>
    <col min="16" max="16" width="13.85546875" style="56" customWidth="1"/>
    <col min="17" max="256" width="11.42578125" style="56"/>
    <col min="257" max="257" width="11.42578125" style="56" customWidth="1"/>
    <col min="258" max="258" width="21.5703125" style="56" customWidth="1"/>
    <col min="259" max="259" width="10" style="56" bestFit="1" customWidth="1"/>
    <col min="260" max="261" width="10" style="56" customWidth="1"/>
    <col min="262" max="262" width="8.85546875" style="56" customWidth="1"/>
    <col min="263" max="263" width="9.7109375" style="56" customWidth="1"/>
    <col min="264" max="265" width="8.85546875" style="56" customWidth="1"/>
    <col min="266" max="270" width="10.28515625" style="56" customWidth="1"/>
    <col min="271" max="271" width="12.28515625" style="56" bestFit="1" customWidth="1"/>
    <col min="272" max="272" width="13.85546875" style="56" customWidth="1"/>
    <col min="273" max="512" width="11.42578125" style="56"/>
    <col min="513" max="513" width="11.42578125" style="56" customWidth="1"/>
    <col min="514" max="514" width="21.5703125" style="56" customWidth="1"/>
    <col min="515" max="515" width="10" style="56" bestFit="1" customWidth="1"/>
    <col min="516" max="517" width="10" style="56" customWidth="1"/>
    <col min="518" max="518" width="8.85546875" style="56" customWidth="1"/>
    <col min="519" max="519" width="9.7109375" style="56" customWidth="1"/>
    <col min="520" max="521" width="8.85546875" style="56" customWidth="1"/>
    <col min="522" max="526" width="10.28515625" style="56" customWidth="1"/>
    <col min="527" max="527" width="12.28515625" style="56" bestFit="1" customWidth="1"/>
    <col min="528" max="528" width="13.85546875" style="56" customWidth="1"/>
    <col min="529" max="768" width="11.42578125" style="56"/>
    <col min="769" max="769" width="11.42578125" style="56" customWidth="1"/>
    <col min="770" max="770" width="21.5703125" style="56" customWidth="1"/>
    <col min="771" max="771" width="10" style="56" bestFit="1" customWidth="1"/>
    <col min="772" max="773" width="10" style="56" customWidth="1"/>
    <col min="774" max="774" width="8.85546875" style="56" customWidth="1"/>
    <col min="775" max="775" width="9.7109375" style="56" customWidth="1"/>
    <col min="776" max="777" width="8.85546875" style="56" customWidth="1"/>
    <col min="778" max="782" width="10.28515625" style="56" customWidth="1"/>
    <col min="783" max="783" width="12.28515625" style="56" bestFit="1" customWidth="1"/>
    <col min="784" max="784" width="13.85546875" style="56" customWidth="1"/>
    <col min="785" max="1024" width="11.42578125" style="56"/>
    <col min="1025" max="1025" width="11.42578125" style="56" customWidth="1"/>
    <col min="1026" max="1026" width="21.5703125" style="56" customWidth="1"/>
    <col min="1027" max="1027" width="10" style="56" bestFit="1" customWidth="1"/>
    <col min="1028" max="1029" width="10" style="56" customWidth="1"/>
    <col min="1030" max="1030" width="8.85546875" style="56" customWidth="1"/>
    <col min="1031" max="1031" width="9.7109375" style="56" customWidth="1"/>
    <col min="1032" max="1033" width="8.85546875" style="56" customWidth="1"/>
    <col min="1034" max="1038" width="10.28515625" style="56" customWidth="1"/>
    <col min="1039" max="1039" width="12.28515625" style="56" bestFit="1" customWidth="1"/>
    <col min="1040" max="1040" width="13.85546875" style="56" customWidth="1"/>
    <col min="1041" max="1280" width="11.42578125" style="56"/>
    <col min="1281" max="1281" width="11.42578125" style="56" customWidth="1"/>
    <col min="1282" max="1282" width="21.5703125" style="56" customWidth="1"/>
    <col min="1283" max="1283" width="10" style="56" bestFit="1" customWidth="1"/>
    <col min="1284" max="1285" width="10" style="56" customWidth="1"/>
    <col min="1286" max="1286" width="8.85546875" style="56" customWidth="1"/>
    <col min="1287" max="1287" width="9.7109375" style="56" customWidth="1"/>
    <col min="1288" max="1289" width="8.85546875" style="56" customWidth="1"/>
    <col min="1290" max="1294" width="10.28515625" style="56" customWidth="1"/>
    <col min="1295" max="1295" width="12.28515625" style="56" bestFit="1" customWidth="1"/>
    <col min="1296" max="1296" width="13.85546875" style="56" customWidth="1"/>
    <col min="1297" max="1536" width="11.42578125" style="56"/>
    <col min="1537" max="1537" width="11.42578125" style="56" customWidth="1"/>
    <col min="1538" max="1538" width="21.5703125" style="56" customWidth="1"/>
    <col min="1539" max="1539" width="10" style="56" bestFit="1" customWidth="1"/>
    <col min="1540" max="1541" width="10" style="56" customWidth="1"/>
    <col min="1542" max="1542" width="8.85546875" style="56" customWidth="1"/>
    <col min="1543" max="1543" width="9.7109375" style="56" customWidth="1"/>
    <col min="1544" max="1545" width="8.85546875" style="56" customWidth="1"/>
    <col min="1546" max="1550" width="10.28515625" style="56" customWidth="1"/>
    <col min="1551" max="1551" width="12.28515625" style="56" bestFit="1" customWidth="1"/>
    <col min="1552" max="1552" width="13.85546875" style="56" customWidth="1"/>
    <col min="1553" max="1792" width="11.42578125" style="56"/>
    <col min="1793" max="1793" width="11.42578125" style="56" customWidth="1"/>
    <col min="1794" max="1794" width="21.5703125" style="56" customWidth="1"/>
    <col min="1795" max="1795" width="10" style="56" bestFit="1" customWidth="1"/>
    <col min="1796" max="1797" width="10" style="56" customWidth="1"/>
    <col min="1798" max="1798" width="8.85546875" style="56" customWidth="1"/>
    <col min="1799" max="1799" width="9.7109375" style="56" customWidth="1"/>
    <col min="1800" max="1801" width="8.85546875" style="56" customWidth="1"/>
    <col min="1802" max="1806" width="10.28515625" style="56" customWidth="1"/>
    <col min="1807" max="1807" width="12.28515625" style="56" bestFit="1" customWidth="1"/>
    <col min="1808" max="1808" width="13.85546875" style="56" customWidth="1"/>
    <col min="1809" max="2048" width="11.42578125" style="56"/>
    <col min="2049" max="2049" width="11.42578125" style="56" customWidth="1"/>
    <col min="2050" max="2050" width="21.5703125" style="56" customWidth="1"/>
    <col min="2051" max="2051" width="10" style="56" bestFit="1" customWidth="1"/>
    <col min="2052" max="2053" width="10" style="56" customWidth="1"/>
    <col min="2054" max="2054" width="8.85546875" style="56" customWidth="1"/>
    <col min="2055" max="2055" width="9.7109375" style="56" customWidth="1"/>
    <col min="2056" max="2057" width="8.85546875" style="56" customWidth="1"/>
    <col min="2058" max="2062" width="10.28515625" style="56" customWidth="1"/>
    <col min="2063" max="2063" width="12.28515625" style="56" bestFit="1" customWidth="1"/>
    <col min="2064" max="2064" width="13.85546875" style="56" customWidth="1"/>
    <col min="2065" max="2304" width="11.42578125" style="56"/>
    <col min="2305" max="2305" width="11.42578125" style="56" customWidth="1"/>
    <col min="2306" max="2306" width="21.5703125" style="56" customWidth="1"/>
    <col min="2307" max="2307" width="10" style="56" bestFit="1" customWidth="1"/>
    <col min="2308" max="2309" width="10" style="56" customWidth="1"/>
    <col min="2310" max="2310" width="8.85546875" style="56" customWidth="1"/>
    <col min="2311" max="2311" width="9.7109375" style="56" customWidth="1"/>
    <col min="2312" max="2313" width="8.85546875" style="56" customWidth="1"/>
    <col min="2314" max="2318" width="10.28515625" style="56" customWidth="1"/>
    <col min="2319" max="2319" width="12.28515625" style="56" bestFit="1" customWidth="1"/>
    <col min="2320" max="2320" width="13.85546875" style="56" customWidth="1"/>
    <col min="2321" max="2560" width="11.42578125" style="56"/>
    <col min="2561" max="2561" width="11.42578125" style="56" customWidth="1"/>
    <col min="2562" max="2562" width="21.5703125" style="56" customWidth="1"/>
    <col min="2563" max="2563" width="10" style="56" bestFit="1" customWidth="1"/>
    <col min="2564" max="2565" width="10" style="56" customWidth="1"/>
    <col min="2566" max="2566" width="8.85546875" style="56" customWidth="1"/>
    <col min="2567" max="2567" width="9.7109375" style="56" customWidth="1"/>
    <col min="2568" max="2569" width="8.85546875" style="56" customWidth="1"/>
    <col min="2570" max="2574" width="10.28515625" style="56" customWidth="1"/>
    <col min="2575" max="2575" width="12.28515625" style="56" bestFit="1" customWidth="1"/>
    <col min="2576" max="2576" width="13.85546875" style="56" customWidth="1"/>
    <col min="2577" max="2816" width="11.42578125" style="56"/>
    <col min="2817" max="2817" width="11.42578125" style="56" customWidth="1"/>
    <col min="2818" max="2818" width="21.5703125" style="56" customWidth="1"/>
    <col min="2819" max="2819" width="10" style="56" bestFit="1" customWidth="1"/>
    <col min="2820" max="2821" width="10" style="56" customWidth="1"/>
    <col min="2822" max="2822" width="8.85546875" style="56" customWidth="1"/>
    <col min="2823" max="2823" width="9.7109375" style="56" customWidth="1"/>
    <col min="2824" max="2825" width="8.85546875" style="56" customWidth="1"/>
    <col min="2826" max="2830" width="10.28515625" style="56" customWidth="1"/>
    <col min="2831" max="2831" width="12.28515625" style="56" bestFit="1" customWidth="1"/>
    <col min="2832" max="2832" width="13.85546875" style="56" customWidth="1"/>
    <col min="2833" max="3072" width="11.42578125" style="56"/>
    <col min="3073" max="3073" width="11.42578125" style="56" customWidth="1"/>
    <col min="3074" max="3074" width="21.5703125" style="56" customWidth="1"/>
    <col min="3075" max="3075" width="10" style="56" bestFit="1" customWidth="1"/>
    <col min="3076" max="3077" width="10" style="56" customWidth="1"/>
    <col min="3078" max="3078" width="8.85546875" style="56" customWidth="1"/>
    <col min="3079" max="3079" width="9.7109375" style="56" customWidth="1"/>
    <col min="3080" max="3081" width="8.85546875" style="56" customWidth="1"/>
    <col min="3082" max="3086" width="10.28515625" style="56" customWidth="1"/>
    <col min="3087" max="3087" width="12.28515625" style="56" bestFit="1" customWidth="1"/>
    <col min="3088" max="3088" width="13.85546875" style="56" customWidth="1"/>
    <col min="3089" max="3328" width="11.42578125" style="56"/>
    <col min="3329" max="3329" width="11.42578125" style="56" customWidth="1"/>
    <col min="3330" max="3330" width="21.5703125" style="56" customWidth="1"/>
    <col min="3331" max="3331" width="10" style="56" bestFit="1" customWidth="1"/>
    <col min="3332" max="3333" width="10" style="56" customWidth="1"/>
    <col min="3334" max="3334" width="8.85546875" style="56" customWidth="1"/>
    <col min="3335" max="3335" width="9.7109375" style="56" customWidth="1"/>
    <col min="3336" max="3337" width="8.85546875" style="56" customWidth="1"/>
    <col min="3338" max="3342" width="10.28515625" style="56" customWidth="1"/>
    <col min="3343" max="3343" width="12.28515625" style="56" bestFit="1" customWidth="1"/>
    <col min="3344" max="3344" width="13.85546875" style="56" customWidth="1"/>
    <col min="3345" max="3584" width="11.42578125" style="56"/>
    <col min="3585" max="3585" width="11.42578125" style="56" customWidth="1"/>
    <col min="3586" max="3586" width="21.5703125" style="56" customWidth="1"/>
    <col min="3587" max="3587" width="10" style="56" bestFit="1" customWidth="1"/>
    <col min="3588" max="3589" width="10" style="56" customWidth="1"/>
    <col min="3590" max="3590" width="8.85546875" style="56" customWidth="1"/>
    <col min="3591" max="3591" width="9.7109375" style="56" customWidth="1"/>
    <col min="3592" max="3593" width="8.85546875" style="56" customWidth="1"/>
    <col min="3594" max="3598" width="10.28515625" style="56" customWidth="1"/>
    <col min="3599" max="3599" width="12.28515625" style="56" bestFit="1" customWidth="1"/>
    <col min="3600" max="3600" width="13.85546875" style="56" customWidth="1"/>
    <col min="3601" max="3840" width="11.42578125" style="56"/>
    <col min="3841" max="3841" width="11.42578125" style="56" customWidth="1"/>
    <col min="3842" max="3842" width="21.5703125" style="56" customWidth="1"/>
    <col min="3843" max="3843" width="10" style="56" bestFit="1" customWidth="1"/>
    <col min="3844" max="3845" width="10" style="56" customWidth="1"/>
    <col min="3846" max="3846" width="8.85546875" style="56" customWidth="1"/>
    <col min="3847" max="3847" width="9.7109375" style="56" customWidth="1"/>
    <col min="3848" max="3849" width="8.85546875" style="56" customWidth="1"/>
    <col min="3850" max="3854" width="10.28515625" style="56" customWidth="1"/>
    <col min="3855" max="3855" width="12.28515625" style="56" bestFit="1" customWidth="1"/>
    <col min="3856" max="3856" width="13.85546875" style="56" customWidth="1"/>
    <col min="3857" max="4096" width="11.42578125" style="56"/>
    <col min="4097" max="4097" width="11.42578125" style="56" customWidth="1"/>
    <col min="4098" max="4098" width="21.5703125" style="56" customWidth="1"/>
    <col min="4099" max="4099" width="10" style="56" bestFit="1" customWidth="1"/>
    <col min="4100" max="4101" width="10" style="56" customWidth="1"/>
    <col min="4102" max="4102" width="8.85546875" style="56" customWidth="1"/>
    <col min="4103" max="4103" width="9.7109375" style="56" customWidth="1"/>
    <col min="4104" max="4105" width="8.85546875" style="56" customWidth="1"/>
    <col min="4106" max="4110" width="10.28515625" style="56" customWidth="1"/>
    <col min="4111" max="4111" width="12.28515625" style="56" bestFit="1" customWidth="1"/>
    <col min="4112" max="4112" width="13.85546875" style="56" customWidth="1"/>
    <col min="4113" max="4352" width="11.42578125" style="56"/>
    <col min="4353" max="4353" width="11.42578125" style="56" customWidth="1"/>
    <col min="4354" max="4354" width="21.5703125" style="56" customWidth="1"/>
    <col min="4355" max="4355" width="10" style="56" bestFit="1" customWidth="1"/>
    <col min="4356" max="4357" width="10" style="56" customWidth="1"/>
    <col min="4358" max="4358" width="8.85546875" style="56" customWidth="1"/>
    <col min="4359" max="4359" width="9.7109375" style="56" customWidth="1"/>
    <col min="4360" max="4361" width="8.85546875" style="56" customWidth="1"/>
    <col min="4362" max="4366" width="10.28515625" style="56" customWidth="1"/>
    <col min="4367" max="4367" width="12.28515625" style="56" bestFit="1" customWidth="1"/>
    <col min="4368" max="4368" width="13.85546875" style="56" customWidth="1"/>
    <col min="4369" max="4608" width="11.42578125" style="56"/>
    <col min="4609" max="4609" width="11.42578125" style="56" customWidth="1"/>
    <col min="4610" max="4610" width="21.5703125" style="56" customWidth="1"/>
    <col min="4611" max="4611" width="10" style="56" bestFit="1" customWidth="1"/>
    <col min="4612" max="4613" width="10" style="56" customWidth="1"/>
    <col min="4614" max="4614" width="8.85546875" style="56" customWidth="1"/>
    <col min="4615" max="4615" width="9.7109375" style="56" customWidth="1"/>
    <col min="4616" max="4617" width="8.85546875" style="56" customWidth="1"/>
    <col min="4618" max="4622" width="10.28515625" style="56" customWidth="1"/>
    <col min="4623" max="4623" width="12.28515625" style="56" bestFit="1" customWidth="1"/>
    <col min="4624" max="4624" width="13.85546875" style="56" customWidth="1"/>
    <col min="4625" max="4864" width="11.42578125" style="56"/>
    <col min="4865" max="4865" width="11.42578125" style="56" customWidth="1"/>
    <col min="4866" max="4866" width="21.5703125" style="56" customWidth="1"/>
    <col min="4867" max="4867" width="10" style="56" bestFit="1" customWidth="1"/>
    <col min="4868" max="4869" width="10" style="56" customWidth="1"/>
    <col min="4870" max="4870" width="8.85546875" style="56" customWidth="1"/>
    <col min="4871" max="4871" width="9.7109375" style="56" customWidth="1"/>
    <col min="4872" max="4873" width="8.85546875" style="56" customWidth="1"/>
    <col min="4874" max="4878" width="10.28515625" style="56" customWidth="1"/>
    <col min="4879" max="4879" width="12.28515625" style="56" bestFit="1" customWidth="1"/>
    <col min="4880" max="4880" width="13.85546875" style="56" customWidth="1"/>
    <col min="4881" max="5120" width="11.42578125" style="56"/>
    <col min="5121" max="5121" width="11.42578125" style="56" customWidth="1"/>
    <col min="5122" max="5122" width="21.5703125" style="56" customWidth="1"/>
    <col min="5123" max="5123" width="10" style="56" bestFit="1" customWidth="1"/>
    <col min="5124" max="5125" width="10" style="56" customWidth="1"/>
    <col min="5126" max="5126" width="8.85546875" style="56" customWidth="1"/>
    <col min="5127" max="5127" width="9.7109375" style="56" customWidth="1"/>
    <col min="5128" max="5129" width="8.85546875" style="56" customWidth="1"/>
    <col min="5130" max="5134" width="10.28515625" style="56" customWidth="1"/>
    <col min="5135" max="5135" width="12.28515625" style="56" bestFit="1" customWidth="1"/>
    <col min="5136" max="5136" width="13.85546875" style="56" customWidth="1"/>
    <col min="5137" max="5376" width="11.42578125" style="56"/>
    <col min="5377" max="5377" width="11.42578125" style="56" customWidth="1"/>
    <col min="5378" max="5378" width="21.5703125" style="56" customWidth="1"/>
    <col min="5379" max="5379" width="10" style="56" bestFit="1" customWidth="1"/>
    <col min="5380" max="5381" width="10" style="56" customWidth="1"/>
    <col min="5382" max="5382" width="8.85546875" style="56" customWidth="1"/>
    <col min="5383" max="5383" width="9.7109375" style="56" customWidth="1"/>
    <col min="5384" max="5385" width="8.85546875" style="56" customWidth="1"/>
    <col min="5386" max="5390" width="10.28515625" style="56" customWidth="1"/>
    <col min="5391" max="5391" width="12.28515625" style="56" bestFit="1" customWidth="1"/>
    <col min="5392" max="5392" width="13.85546875" style="56" customWidth="1"/>
    <col min="5393" max="5632" width="11.42578125" style="56"/>
    <col min="5633" max="5633" width="11.42578125" style="56" customWidth="1"/>
    <col min="5634" max="5634" width="21.5703125" style="56" customWidth="1"/>
    <col min="5635" max="5635" width="10" style="56" bestFit="1" customWidth="1"/>
    <col min="5636" max="5637" width="10" style="56" customWidth="1"/>
    <col min="5638" max="5638" width="8.85546875" style="56" customWidth="1"/>
    <col min="5639" max="5639" width="9.7109375" style="56" customWidth="1"/>
    <col min="5640" max="5641" width="8.85546875" style="56" customWidth="1"/>
    <col min="5642" max="5646" width="10.28515625" style="56" customWidth="1"/>
    <col min="5647" max="5647" width="12.28515625" style="56" bestFit="1" customWidth="1"/>
    <col min="5648" max="5648" width="13.85546875" style="56" customWidth="1"/>
    <col min="5649" max="5888" width="11.42578125" style="56"/>
    <col min="5889" max="5889" width="11.42578125" style="56" customWidth="1"/>
    <col min="5890" max="5890" width="21.5703125" style="56" customWidth="1"/>
    <col min="5891" max="5891" width="10" style="56" bestFit="1" customWidth="1"/>
    <col min="5892" max="5893" width="10" style="56" customWidth="1"/>
    <col min="5894" max="5894" width="8.85546875" style="56" customWidth="1"/>
    <col min="5895" max="5895" width="9.7109375" style="56" customWidth="1"/>
    <col min="5896" max="5897" width="8.85546875" style="56" customWidth="1"/>
    <col min="5898" max="5902" width="10.28515625" style="56" customWidth="1"/>
    <col min="5903" max="5903" width="12.28515625" style="56" bestFit="1" customWidth="1"/>
    <col min="5904" max="5904" width="13.85546875" style="56" customWidth="1"/>
    <col min="5905" max="6144" width="11.42578125" style="56"/>
    <col min="6145" max="6145" width="11.42578125" style="56" customWidth="1"/>
    <col min="6146" max="6146" width="21.5703125" style="56" customWidth="1"/>
    <col min="6147" max="6147" width="10" style="56" bestFit="1" customWidth="1"/>
    <col min="6148" max="6149" width="10" style="56" customWidth="1"/>
    <col min="6150" max="6150" width="8.85546875" style="56" customWidth="1"/>
    <col min="6151" max="6151" width="9.7109375" style="56" customWidth="1"/>
    <col min="6152" max="6153" width="8.85546875" style="56" customWidth="1"/>
    <col min="6154" max="6158" width="10.28515625" style="56" customWidth="1"/>
    <col min="6159" max="6159" width="12.28515625" style="56" bestFit="1" customWidth="1"/>
    <col min="6160" max="6160" width="13.85546875" style="56" customWidth="1"/>
    <col min="6161" max="6400" width="11.42578125" style="56"/>
    <col min="6401" max="6401" width="11.42578125" style="56" customWidth="1"/>
    <col min="6402" max="6402" width="21.5703125" style="56" customWidth="1"/>
    <col min="6403" max="6403" width="10" style="56" bestFit="1" customWidth="1"/>
    <col min="6404" max="6405" width="10" style="56" customWidth="1"/>
    <col min="6406" max="6406" width="8.85546875" style="56" customWidth="1"/>
    <col min="6407" max="6407" width="9.7109375" style="56" customWidth="1"/>
    <col min="6408" max="6409" width="8.85546875" style="56" customWidth="1"/>
    <col min="6410" max="6414" width="10.28515625" style="56" customWidth="1"/>
    <col min="6415" max="6415" width="12.28515625" style="56" bestFit="1" customWidth="1"/>
    <col min="6416" max="6416" width="13.85546875" style="56" customWidth="1"/>
    <col min="6417" max="6656" width="11.42578125" style="56"/>
    <col min="6657" max="6657" width="11.42578125" style="56" customWidth="1"/>
    <col min="6658" max="6658" width="21.5703125" style="56" customWidth="1"/>
    <col min="6659" max="6659" width="10" style="56" bestFit="1" customWidth="1"/>
    <col min="6660" max="6661" width="10" style="56" customWidth="1"/>
    <col min="6662" max="6662" width="8.85546875" style="56" customWidth="1"/>
    <col min="6663" max="6663" width="9.7109375" style="56" customWidth="1"/>
    <col min="6664" max="6665" width="8.85546875" style="56" customWidth="1"/>
    <col min="6666" max="6670" width="10.28515625" style="56" customWidth="1"/>
    <col min="6671" max="6671" width="12.28515625" style="56" bestFit="1" customWidth="1"/>
    <col min="6672" max="6672" width="13.85546875" style="56" customWidth="1"/>
    <col min="6673" max="6912" width="11.42578125" style="56"/>
    <col min="6913" max="6913" width="11.42578125" style="56" customWidth="1"/>
    <col min="6914" max="6914" width="21.5703125" style="56" customWidth="1"/>
    <col min="6915" max="6915" width="10" style="56" bestFit="1" customWidth="1"/>
    <col min="6916" max="6917" width="10" style="56" customWidth="1"/>
    <col min="6918" max="6918" width="8.85546875" style="56" customWidth="1"/>
    <col min="6919" max="6919" width="9.7109375" style="56" customWidth="1"/>
    <col min="6920" max="6921" width="8.85546875" style="56" customWidth="1"/>
    <col min="6922" max="6926" width="10.28515625" style="56" customWidth="1"/>
    <col min="6927" max="6927" width="12.28515625" style="56" bestFit="1" customWidth="1"/>
    <col min="6928" max="6928" width="13.85546875" style="56" customWidth="1"/>
    <col min="6929" max="7168" width="11.42578125" style="56"/>
    <col min="7169" max="7169" width="11.42578125" style="56" customWidth="1"/>
    <col min="7170" max="7170" width="21.5703125" style="56" customWidth="1"/>
    <col min="7171" max="7171" width="10" style="56" bestFit="1" customWidth="1"/>
    <col min="7172" max="7173" width="10" style="56" customWidth="1"/>
    <col min="7174" max="7174" width="8.85546875" style="56" customWidth="1"/>
    <col min="7175" max="7175" width="9.7109375" style="56" customWidth="1"/>
    <col min="7176" max="7177" width="8.85546875" style="56" customWidth="1"/>
    <col min="7178" max="7182" width="10.28515625" style="56" customWidth="1"/>
    <col min="7183" max="7183" width="12.28515625" style="56" bestFit="1" customWidth="1"/>
    <col min="7184" max="7184" width="13.85546875" style="56" customWidth="1"/>
    <col min="7185" max="7424" width="11.42578125" style="56"/>
    <col min="7425" max="7425" width="11.42578125" style="56" customWidth="1"/>
    <col min="7426" max="7426" width="21.5703125" style="56" customWidth="1"/>
    <col min="7427" max="7427" width="10" style="56" bestFit="1" customWidth="1"/>
    <col min="7428" max="7429" width="10" style="56" customWidth="1"/>
    <col min="7430" max="7430" width="8.85546875" style="56" customWidth="1"/>
    <col min="7431" max="7431" width="9.7109375" style="56" customWidth="1"/>
    <col min="7432" max="7433" width="8.85546875" style="56" customWidth="1"/>
    <col min="7434" max="7438" width="10.28515625" style="56" customWidth="1"/>
    <col min="7439" max="7439" width="12.28515625" style="56" bestFit="1" customWidth="1"/>
    <col min="7440" max="7440" width="13.85546875" style="56" customWidth="1"/>
    <col min="7441" max="7680" width="11.42578125" style="56"/>
    <col min="7681" max="7681" width="11.42578125" style="56" customWidth="1"/>
    <col min="7682" max="7682" width="21.5703125" style="56" customWidth="1"/>
    <col min="7683" max="7683" width="10" style="56" bestFit="1" customWidth="1"/>
    <col min="7684" max="7685" width="10" style="56" customWidth="1"/>
    <col min="7686" max="7686" width="8.85546875" style="56" customWidth="1"/>
    <col min="7687" max="7687" width="9.7109375" style="56" customWidth="1"/>
    <col min="7688" max="7689" width="8.85546875" style="56" customWidth="1"/>
    <col min="7690" max="7694" width="10.28515625" style="56" customWidth="1"/>
    <col min="7695" max="7695" width="12.28515625" style="56" bestFit="1" customWidth="1"/>
    <col min="7696" max="7696" width="13.85546875" style="56" customWidth="1"/>
    <col min="7697" max="7936" width="11.42578125" style="56"/>
    <col min="7937" max="7937" width="11.42578125" style="56" customWidth="1"/>
    <col min="7938" max="7938" width="21.5703125" style="56" customWidth="1"/>
    <col min="7939" max="7939" width="10" style="56" bestFit="1" customWidth="1"/>
    <col min="7940" max="7941" width="10" style="56" customWidth="1"/>
    <col min="7942" max="7942" width="8.85546875" style="56" customWidth="1"/>
    <col min="7943" max="7943" width="9.7109375" style="56" customWidth="1"/>
    <col min="7944" max="7945" width="8.85546875" style="56" customWidth="1"/>
    <col min="7946" max="7950" width="10.28515625" style="56" customWidth="1"/>
    <col min="7951" max="7951" width="12.28515625" style="56" bestFit="1" customWidth="1"/>
    <col min="7952" max="7952" width="13.85546875" style="56" customWidth="1"/>
    <col min="7953" max="8192" width="11.42578125" style="56"/>
    <col min="8193" max="8193" width="11.42578125" style="56" customWidth="1"/>
    <col min="8194" max="8194" width="21.5703125" style="56" customWidth="1"/>
    <col min="8195" max="8195" width="10" style="56" bestFit="1" customWidth="1"/>
    <col min="8196" max="8197" width="10" style="56" customWidth="1"/>
    <col min="8198" max="8198" width="8.85546875" style="56" customWidth="1"/>
    <col min="8199" max="8199" width="9.7109375" style="56" customWidth="1"/>
    <col min="8200" max="8201" width="8.85546875" style="56" customWidth="1"/>
    <col min="8202" max="8206" width="10.28515625" style="56" customWidth="1"/>
    <col min="8207" max="8207" width="12.28515625" style="56" bestFit="1" customWidth="1"/>
    <col min="8208" max="8208" width="13.85546875" style="56" customWidth="1"/>
    <col min="8209" max="8448" width="11.42578125" style="56"/>
    <col min="8449" max="8449" width="11.42578125" style="56" customWidth="1"/>
    <col min="8450" max="8450" width="21.5703125" style="56" customWidth="1"/>
    <col min="8451" max="8451" width="10" style="56" bestFit="1" customWidth="1"/>
    <col min="8452" max="8453" width="10" style="56" customWidth="1"/>
    <col min="8454" max="8454" width="8.85546875" style="56" customWidth="1"/>
    <col min="8455" max="8455" width="9.7109375" style="56" customWidth="1"/>
    <col min="8456" max="8457" width="8.85546875" style="56" customWidth="1"/>
    <col min="8458" max="8462" width="10.28515625" style="56" customWidth="1"/>
    <col min="8463" max="8463" width="12.28515625" style="56" bestFit="1" customWidth="1"/>
    <col min="8464" max="8464" width="13.85546875" style="56" customWidth="1"/>
    <col min="8465" max="8704" width="11.42578125" style="56"/>
    <col min="8705" max="8705" width="11.42578125" style="56" customWidth="1"/>
    <col min="8706" max="8706" width="21.5703125" style="56" customWidth="1"/>
    <col min="8707" max="8707" width="10" style="56" bestFit="1" customWidth="1"/>
    <col min="8708" max="8709" width="10" style="56" customWidth="1"/>
    <col min="8710" max="8710" width="8.85546875" style="56" customWidth="1"/>
    <col min="8711" max="8711" width="9.7109375" style="56" customWidth="1"/>
    <col min="8712" max="8713" width="8.85546875" style="56" customWidth="1"/>
    <col min="8714" max="8718" width="10.28515625" style="56" customWidth="1"/>
    <col min="8719" max="8719" width="12.28515625" style="56" bestFit="1" customWidth="1"/>
    <col min="8720" max="8720" width="13.85546875" style="56" customWidth="1"/>
    <col min="8721" max="8960" width="11.42578125" style="56"/>
    <col min="8961" max="8961" width="11.42578125" style="56" customWidth="1"/>
    <col min="8962" max="8962" width="21.5703125" style="56" customWidth="1"/>
    <col min="8963" max="8963" width="10" style="56" bestFit="1" customWidth="1"/>
    <col min="8964" max="8965" width="10" style="56" customWidth="1"/>
    <col min="8966" max="8966" width="8.85546875" style="56" customWidth="1"/>
    <col min="8967" max="8967" width="9.7109375" style="56" customWidth="1"/>
    <col min="8968" max="8969" width="8.85546875" style="56" customWidth="1"/>
    <col min="8970" max="8974" width="10.28515625" style="56" customWidth="1"/>
    <col min="8975" max="8975" width="12.28515625" style="56" bestFit="1" customWidth="1"/>
    <col min="8976" max="8976" width="13.85546875" style="56" customWidth="1"/>
    <col min="8977" max="9216" width="11.42578125" style="56"/>
    <col min="9217" max="9217" width="11.42578125" style="56" customWidth="1"/>
    <col min="9218" max="9218" width="21.5703125" style="56" customWidth="1"/>
    <col min="9219" max="9219" width="10" style="56" bestFit="1" customWidth="1"/>
    <col min="9220" max="9221" width="10" style="56" customWidth="1"/>
    <col min="9222" max="9222" width="8.85546875" style="56" customWidth="1"/>
    <col min="9223" max="9223" width="9.7109375" style="56" customWidth="1"/>
    <col min="9224" max="9225" width="8.85546875" style="56" customWidth="1"/>
    <col min="9226" max="9230" width="10.28515625" style="56" customWidth="1"/>
    <col min="9231" max="9231" width="12.28515625" style="56" bestFit="1" customWidth="1"/>
    <col min="9232" max="9232" width="13.85546875" style="56" customWidth="1"/>
    <col min="9233" max="9472" width="11.42578125" style="56"/>
    <col min="9473" max="9473" width="11.42578125" style="56" customWidth="1"/>
    <col min="9474" max="9474" width="21.5703125" style="56" customWidth="1"/>
    <col min="9475" max="9475" width="10" style="56" bestFit="1" customWidth="1"/>
    <col min="9476" max="9477" width="10" style="56" customWidth="1"/>
    <col min="9478" max="9478" width="8.85546875" style="56" customWidth="1"/>
    <col min="9479" max="9479" width="9.7109375" style="56" customWidth="1"/>
    <col min="9480" max="9481" width="8.85546875" style="56" customWidth="1"/>
    <col min="9482" max="9486" width="10.28515625" style="56" customWidth="1"/>
    <col min="9487" max="9487" width="12.28515625" style="56" bestFit="1" customWidth="1"/>
    <col min="9488" max="9488" width="13.85546875" style="56" customWidth="1"/>
    <col min="9489" max="9728" width="11.42578125" style="56"/>
    <col min="9729" max="9729" width="11.42578125" style="56" customWidth="1"/>
    <col min="9730" max="9730" width="21.5703125" style="56" customWidth="1"/>
    <col min="9731" max="9731" width="10" style="56" bestFit="1" customWidth="1"/>
    <col min="9732" max="9733" width="10" style="56" customWidth="1"/>
    <col min="9734" max="9734" width="8.85546875" style="56" customWidth="1"/>
    <col min="9735" max="9735" width="9.7109375" style="56" customWidth="1"/>
    <col min="9736" max="9737" width="8.85546875" style="56" customWidth="1"/>
    <col min="9738" max="9742" width="10.28515625" style="56" customWidth="1"/>
    <col min="9743" max="9743" width="12.28515625" style="56" bestFit="1" customWidth="1"/>
    <col min="9744" max="9744" width="13.85546875" style="56" customWidth="1"/>
    <col min="9745" max="9984" width="11.42578125" style="56"/>
    <col min="9985" max="9985" width="11.42578125" style="56" customWidth="1"/>
    <col min="9986" max="9986" width="21.5703125" style="56" customWidth="1"/>
    <col min="9987" max="9987" width="10" style="56" bestFit="1" customWidth="1"/>
    <col min="9988" max="9989" width="10" style="56" customWidth="1"/>
    <col min="9990" max="9990" width="8.85546875" style="56" customWidth="1"/>
    <col min="9991" max="9991" width="9.7109375" style="56" customWidth="1"/>
    <col min="9992" max="9993" width="8.85546875" style="56" customWidth="1"/>
    <col min="9994" max="9998" width="10.28515625" style="56" customWidth="1"/>
    <col min="9999" max="9999" width="12.28515625" style="56" bestFit="1" customWidth="1"/>
    <col min="10000" max="10000" width="13.85546875" style="56" customWidth="1"/>
    <col min="10001" max="10240" width="11.42578125" style="56"/>
    <col min="10241" max="10241" width="11.42578125" style="56" customWidth="1"/>
    <col min="10242" max="10242" width="21.5703125" style="56" customWidth="1"/>
    <col min="10243" max="10243" width="10" style="56" bestFit="1" customWidth="1"/>
    <col min="10244" max="10245" width="10" style="56" customWidth="1"/>
    <col min="10246" max="10246" width="8.85546875" style="56" customWidth="1"/>
    <col min="10247" max="10247" width="9.7109375" style="56" customWidth="1"/>
    <col min="10248" max="10249" width="8.85546875" style="56" customWidth="1"/>
    <col min="10250" max="10254" width="10.28515625" style="56" customWidth="1"/>
    <col min="10255" max="10255" width="12.28515625" style="56" bestFit="1" customWidth="1"/>
    <col min="10256" max="10256" width="13.85546875" style="56" customWidth="1"/>
    <col min="10257" max="10496" width="11.42578125" style="56"/>
    <col min="10497" max="10497" width="11.42578125" style="56" customWidth="1"/>
    <col min="10498" max="10498" width="21.5703125" style="56" customWidth="1"/>
    <col min="10499" max="10499" width="10" style="56" bestFit="1" customWidth="1"/>
    <col min="10500" max="10501" width="10" style="56" customWidth="1"/>
    <col min="10502" max="10502" width="8.85546875" style="56" customWidth="1"/>
    <col min="10503" max="10503" width="9.7109375" style="56" customWidth="1"/>
    <col min="10504" max="10505" width="8.85546875" style="56" customWidth="1"/>
    <col min="10506" max="10510" width="10.28515625" style="56" customWidth="1"/>
    <col min="10511" max="10511" width="12.28515625" style="56" bestFit="1" customWidth="1"/>
    <col min="10512" max="10512" width="13.85546875" style="56" customWidth="1"/>
    <col min="10513" max="10752" width="11.42578125" style="56"/>
    <col min="10753" max="10753" width="11.42578125" style="56" customWidth="1"/>
    <col min="10754" max="10754" width="21.5703125" style="56" customWidth="1"/>
    <col min="10755" max="10755" width="10" style="56" bestFit="1" customWidth="1"/>
    <col min="10756" max="10757" width="10" style="56" customWidth="1"/>
    <col min="10758" max="10758" width="8.85546875" style="56" customWidth="1"/>
    <col min="10759" max="10759" width="9.7109375" style="56" customWidth="1"/>
    <col min="10760" max="10761" width="8.85546875" style="56" customWidth="1"/>
    <col min="10762" max="10766" width="10.28515625" style="56" customWidth="1"/>
    <col min="10767" max="10767" width="12.28515625" style="56" bestFit="1" customWidth="1"/>
    <col min="10768" max="10768" width="13.85546875" style="56" customWidth="1"/>
    <col min="10769" max="11008" width="11.42578125" style="56"/>
    <col min="11009" max="11009" width="11.42578125" style="56" customWidth="1"/>
    <col min="11010" max="11010" width="21.5703125" style="56" customWidth="1"/>
    <col min="11011" max="11011" width="10" style="56" bestFit="1" customWidth="1"/>
    <col min="11012" max="11013" width="10" style="56" customWidth="1"/>
    <col min="11014" max="11014" width="8.85546875" style="56" customWidth="1"/>
    <col min="11015" max="11015" width="9.7109375" style="56" customWidth="1"/>
    <col min="11016" max="11017" width="8.85546875" style="56" customWidth="1"/>
    <col min="11018" max="11022" width="10.28515625" style="56" customWidth="1"/>
    <col min="11023" max="11023" width="12.28515625" style="56" bestFit="1" customWidth="1"/>
    <col min="11024" max="11024" width="13.85546875" style="56" customWidth="1"/>
    <col min="11025" max="11264" width="11.42578125" style="56"/>
    <col min="11265" max="11265" width="11.42578125" style="56" customWidth="1"/>
    <col min="11266" max="11266" width="21.5703125" style="56" customWidth="1"/>
    <col min="11267" max="11267" width="10" style="56" bestFit="1" customWidth="1"/>
    <col min="11268" max="11269" width="10" style="56" customWidth="1"/>
    <col min="11270" max="11270" width="8.85546875" style="56" customWidth="1"/>
    <col min="11271" max="11271" width="9.7109375" style="56" customWidth="1"/>
    <col min="11272" max="11273" width="8.85546875" style="56" customWidth="1"/>
    <col min="11274" max="11278" width="10.28515625" style="56" customWidth="1"/>
    <col min="11279" max="11279" width="12.28515625" style="56" bestFit="1" customWidth="1"/>
    <col min="11280" max="11280" width="13.85546875" style="56" customWidth="1"/>
    <col min="11281" max="11520" width="11.42578125" style="56"/>
    <col min="11521" max="11521" width="11.42578125" style="56" customWidth="1"/>
    <col min="11522" max="11522" width="21.5703125" style="56" customWidth="1"/>
    <col min="11523" max="11523" width="10" style="56" bestFit="1" customWidth="1"/>
    <col min="11524" max="11525" width="10" style="56" customWidth="1"/>
    <col min="11526" max="11526" width="8.85546875" style="56" customWidth="1"/>
    <col min="11527" max="11527" width="9.7109375" style="56" customWidth="1"/>
    <col min="11528" max="11529" width="8.85546875" style="56" customWidth="1"/>
    <col min="11530" max="11534" width="10.28515625" style="56" customWidth="1"/>
    <col min="11535" max="11535" width="12.28515625" style="56" bestFit="1" customWidth="1"/>
    <col min="11536" max="11536" width="13.85546875" style="56" customWidth="1"/>
    <col min="11537" max="11776" width="11.42578125" style="56"/>
    <col min="11777" max="11777" width="11.42578125" style="56" customWidth="1"/>
    <col min="11778" max="11778" width="21.5703125" style="56" customWidth="1"/>
    <col min="11779" max="11779" width="10" style="56" bestFit="1" customWidth="1"/>
    <col min="11780" max="11781" width="10" style="56" customWidth="1"/>
    <col min="11782" max="11782" width="8.85546875" style="56" customWidth="1"/>
    <col min="11783" max="11783" width="9.7109375" style="56" customWidth="1"/>
    <col min="11784" max="11785" width="8.85546875" style="56" customWidth="1"/>
    <col min="11786" max="11790" width="10.28515625" style="56" customWidth="1"/>
    <col min="11791" max="11791" width="12.28515625" style="56" bestFit="1" customWidth="1"/>
    <col min="11792" max="11792" width="13.85546875" style="56" customWidth="1"/>
    <col min="11793" max="12032" width="11.42578125" style="56"/>
    <col min="12033" max="12033" width="11.42578125" style="56" customWidth="1"/>
    <col min="12034" max="12034" width="21.5703125" style="56" customWidth="1"/>
    <col min="12035" max="12035" width="10" style="56" bestFit="1" customWidth="1"/>
    <col min="12036" max="12037" width="10" style="56" customWidth="1"/>
    <col min="12038" max="12038" width="8.85546875" style="56" customWidth="1"/>
    <col min="12039" max="12039" width="9.7109375" style="56" customWidth="1"/>
    <col min="12040" max="12041" width="8.85546875" style="56" customWidth="1"/>
    <col min="12042" max="12046" width="10.28515625" style="56" customWidth="1"/>
    <col min="12047" max="12047" width="12.28515625" style="56" bestFit="1" customWidth="1"/>
    <col min="12048" max="12048" width="13.85546875" style="56" customWidth="1"/>
    <col min="12049" max="12288" width="11.42578125" style="56"/>
    <col min="12289" max="12289" width="11.42578125" style="56" customWidth="1"/>
    <col min="12290" max="12290" width="21.5703125" style="56" customWidth="1"/>
    <col min="12291" max="12291" width="10" style="56" bestFit="1" customWidth="1"/>
    <col min="12292" max="12293" width="10" style="56" customWidth="1"/>
    <col min="12294" max="12294" width="8.85546875" style="56" customWidth="1"/>
    <col min="12295" max="12295" width="9.7109375" style="56" customWidth="1"/>
    <col min="12296" max="12297" width="8.85546875" style="56" customWidth="1"/>
    <col min="12298" max="12302" width="10.28515625" style="56" customWidth="1"/>
    <col min="12303" max="12303" width="12.28515625" style="56" bestFit="1" customWidth="1"/>
    <col min="12304" max="12304" width="13.85546875" style="56" customWidth="1"/>
    <col min="12305" max="12544" width="11.42578125" style="56"/>
    <col min="12545" max="12545" width="11.42578125" style="56" customWidth="1"/>
    <col min="12546" max="12546" width="21.5703125" style="56" customWidth="1"/>
    <col min="12547" max="12547" width="10" style="56" bestFit="1" customWidth="1"/>
    <col min="12548" max="12549" width="10" style="56" customWidth="1"/>
    <col min="12550" max="12550" width="8.85546875" style="56" customWidth="1"/>
    <col min="12551" max="12551" width="9.7109375" style="56" customWidth="1"/>
    <col min="12552" max="12553" width="8.85546875" style="56" customWidth="1"/>
    <col min="12554" max="12558" width="10.28515625" style="56" customWidth="1"/>
    <col min="12559" max="12559" width="12.28515625" style="56" bestFit="1" customWidth="1"/>
    <col min="12560" max="12560" width="13.85546875" style="56" customWidth="1"/>
    <col min="12561" max="12800" width="11.42578125" style="56"/>
    <col min="12801" max="12801" width="11.42578125" style="56" customWidth="1"/>
    <col min="12802" max="12802" width="21.5703125" style="56" customWidth="1"/>
    <col min="12803" max="12803" width="10" style="56" bestFit="1" customWidth="1"/>
    <col min="12804" max="12805" width="10" style="56" customWidth="1"/>
    <col min="12806" max="12806" width="8.85546875" style="56" customWidth="1"/>
    <col min="12807" max="12807" width="9.7109375" style="56" customWidth="1"/>
    <col min="12808" max="12809" width="8.85546875" style="56" customWidth="1"/>
    <col min="12810" max="12814" width="10.28515625" style="56" customWidth="1"/>
    <col min="12815" max="12815" width="12.28515625" style="56" bestFit="1" customWidth="1"/>
    <col min="12816" max="12816" width="13.85546875" style="56" customWidth="1"/>
    <col min="12817" max="13056" width="11.42578125" style="56"/>
    <col min="13057" max="13057" width="11.42578125" style="56" customWidth="1"/>
    <col min="13058" max="13058" width="21.5703125" style="56" customWidth="1"/>
    <col min="13059" max="13059" width="10" style="56" bestFit="1" customWidth="1"/>
    <col min="13060" max="13061" width="10" style="56" customWidth="1"/>
    <col min="13062" max="13062" width="8.85546875" style="56" customWidth="1"/>
    <col min="13063" max="13063" width="9.7109375" style="56" customWidth="1"/>
    <col min="13064" max="13065" width="8.85546875" style="56" customWidth="1"/>
    <col min="13066" max="13070" width="10.28515625" style="56" customWidth="1"/>
    <col min="13071" max="13071" width="12.28515625" style="56" bestFit="1" customWidth="1"/>
    <col min="13072" max="13072" width="13.85546875" style="56" customWidth="1"/>
    <col min="13073" max="13312" width="11.42578125" style="56"/>
    <col min="13313" max="13313" width="11.42578125" style="56" customWidth="1"/>
    <col min="13314" max="13314" width="21.5703125" style="56" customWidth="1"/>
    <col min="13315" max="13315" width="10" style="56" bestFit="1" customWidth="1"/>
    <col min="13316" max="13317" width="10" style="56" customWidth="1"/>
    <col min="13318" max="13318" width="8.85546875" style="56" customWidth="1"/>
    <col min="13319" max="13319" width="9.7109375" style="56" customWidth="1"/>
    <col min="13320" max="13321" width="8.85546875" style="56" customWidth="1"/>
    <col min="13322" max="13326" width="10.28515625" style="56" customWidth="1"/>
    <col min="13327" max="13327" width="12.28515625" style="56" bestFit="1" customWidth="1"/>
    <col min="13328" max="13328" width="13.85546875" style="56" customWidth="1"/>
    <col min="13329" max="13568" width="11.42578125" style="56"/>
    <col min="13569" max="13569" width="11.42578125" style="56" customWidth="1"/>
    <col min="13570" max="13570" width="21.5703125" style="56" customWidth="1"/>
    <col min="13571" max="13571" width="10" style="56" bestFit="1" customWidth="1"/>
    <col min="13572" max="13573" width="10" style="56" customWidth="1"/>
    <col min="13574" max="13574" width="8.85546875" style="56" customWidth="1"/>
    <col min="13575" max="13575" width="9.7109375" style="56" customWidth="1"/>
    <col min="13576" max="13577" width="8.85546875" style="56" customWidth="1"/>
    <col min="13578" max="13582" width="10.28515625" style="56" customWidth="1"/>
    <col min="13583" max="13583" width="12.28515625" style="56" bestFit="1" customWidth="1"/>
    <col min="13584" max="13584" width="13.85546875" style="56" customWidth="1"/>
    <col min="13585" max="13824" width="11.42578125" style="56"/>
    <col min="13825" max="13825" width="11.42578125" style="56" customWidth="1"/>
    <col min="13826" max="13826" width="21.5703125" style="56" customWidth="1"/>
    <col min="13827" max="13827" width="10" style="56" bestFit="1" customWidth="1"/>
    <col min="13828" max="13829" width="10" style="56" customWidth="1"/>
    <col min="13830" max="13830" width="8.85546875" style="56" customWidth="1"/>
    <col min="13831" max="13831" width="9.7109375" style="56" customWidth="1"/>
    <col min="13832" max="13833" width="8.85546875" style="56" customWidth="1"/>
    <col min="13834" max="13838" width="10.28515625" style="56" customWidth="1"/>
    <col min="13839" max="13839" width="12.28515625" style="56" bestFit="1" customWidth="1"/>
    <col min="13840" max="13840" width="13.85546875" style="56" customWidth="1"/>
    <col min="13841" max="14080" width="11.42578125" style="56"/>
    <col min="14081" max="14081" width="11.42578125" style="56" customWidth="1"/>
    <col min="14082" max="14082" width="21.5703125" style="56" customWidth="1"/>
    <col min="14083" max="14083" width="10" style="56" bestFit="1" customWidth="1"/>
    <col min="14084" max="14085" width="10" style="56" customWidth="1"/>
    <col min="14086" max="14086" width="8.85546875" style="56" customWidth="1"/>
    <col min="14087" max="14087" width="9.7109375" style="56" customWidth="1"/>
    <col min="14088" max="14089" width="8.85546875" style="56" customWidth="1"/>
    <col min="14090" max="14094" width="10.28515625" style="56" customWidth="1"/>
    <col min="14095" max="14095" width="12.28515625" style="56" bestFit="1" customWidth="1"/>
    <col min="14096" max="14096" width="13.85546875" style="56" customWidth="1"/>
    <col min="14097" max="14336" width="11.42578125" style="56"/>
    <col min="14337" max="14337" width="11.42578125" style="56" customWidth="1"/>
    <col min="14338" max="14338" width="21.5703125" style="56" customWidth="1"/>
    <col min="14339" max="14339" width="10" style="56" bestFit="1" customWidth="1"/>
    <col min="14340" max="14341" width="10" style="56" customWidth="1"/>
    <col min="14342" max="14342" width="8.85546875" style="56" customWidth="1"/>
    <col min="14343" max="14343" width="9.7109375" style="56" customWidth="1"/>
    <col min="14344" max="14345" width="8.85546875" style="56" customWidth="1"/>
    <col min="14346" max="14350" width="10.28515625" style="56" customWidth="1"/>
    <col min="14351" max="14351" width="12.28515625" style="56" bestFit="1" customWidth="1"/>
    <col min="14352" max="14352" width="13.85546875" style="56" customWidth="1"/>
    <col min="14353" max="14592" width="11.42578125" style="56"/>
    <col min="14593" max="14593" width="11.42578125" style="56" customWidth="1"/>
    <col min="14594" max="14594" width="21.5703125" style="56" customWidth="1"/>
    <col min="14595" max="14595" width="10" style="56" bestFit="1" customWidth="1"/>
    <col min="14596" max="14597" width="10" style="56" customWidth="1"/>
    <col min="14598" max="14598" width="8.85546875" style="56" customWidth="1"/>
    <col min="14599" max="14599" width="9.7109375" style="56" customWidth="1"/>
    <col min="14600" max="14601" width="8.85546875" style="56" customWidth="1"/>
    <col min="14602" max="14606" width="10.28515625" style="56" customWidth="1"/>
    <col min="14607" max="14607" width="12.28515625" style="56" bestFit="1" customWidth="1"/>
    <col min="14608" max="14608" width="13.85546875" style="56" customWidth="1"/>
    <col min="14609" max="14848" width="11.42578125" style="56"/>
    <col min="14849" max="14849" width="11.42578125" style="56" customWidth="1"/>
    <col min="14850" max="14850" width="21.5703125" style="56" customWidth="1"/>
    <col min="14851" max="14851" width="10" style="56" bestFit="1" customWidth="1"/>
    <col min="14852" max="14853" width="10" style="56" customWidth="1"/>
    <col min="14854" max="14854" width="8.85546875" style="56" customWidth="1"/>
    <col min="14855" max="14855" width="9.7109375" style="56" customWidth="1"/>
    <col min="14856" max="14857" width="8.85546875" style="56" customWidth="1"/>
    <col min="14858" max="14862" width="10.28515625" style="56" customWidth="1"/>
    <col min="14863" max="14863" width="12.28515625" style="56" bestFit="1" customWidth="1"/>
    <col min="14864" max="14864" width="13.85546875" style="56" customWidth="1"/>
    <col min="14865" max="15104" width="11.42578125" style="56"/>
    <col min="15105" max="15105" width="11.42578125" style="56" customWidth="1"/>
    <col min="15106" max="15106" width="21.5703125" style="56" customWidth="1"/>
    <col min="15107" max="15107" width="10" style="56" bestFit="1" customWidth="1"/>
    <col min="15108" max="15109" width="10" style="56" customWidth="1"/>
    <col min="15110" max="15110" width="8.85546875" style="56" customWidth="1"/>
    <col min="15111" max="15111" width="9.7109375" style="56" customWidth="1"/>
    <col min="15112" max="15113" width="8.85546875" style="56" customWidth="1"/>
    <col min="15114" max="15118" width="10.28515625" style="56" customWidth="1"/>
    <col min="15119" max="15119" width="12.28515625" style="56" bestFit="1" customWidth="1"/>
    <col min="15120" max="15120" width="13.85546875" style="56" customWidth="1"/>
    <col min="15121" max="15360" width="11.42578125" style="56"/>
    <col min="15361" max="15361" width="11.42578125" style="56" customWidth="1"/>
    <col min="15362" max="15362" width="21.5703125" style="56" customWidth="1"/>
    <col min="15363" max="15363" width="10" style="56" bestFit="1" customWidth="1"/>
    <col min="15364" max="15365" width="10" style="56" customWidth="1"/>
    <col min="15366" max="15366" width="8.85546875" style="56" customWidth="1"/>
    <col min="15367" max="15367" width="9.7109375" style="56" customWidth="1"/>
    <col min="15368" max="15369" width="8.85546875" style="56" customWidth="1"/>
    <col min="15370" max="15374" width="10.28515625" style="56" customWidth="1"/>
    <col min="15375" max="15375" width="12.28515625" style="56" bestFit="1" customWidth="1"/>
    <col min="15376" max="15376" width="13.85546875" style="56" customWidth="1"/>
    <col min="15377" max="15616" width="11.42578125" style="56"/>
    <col min="15617" max="15617" width="11.42578125" style="56" customWidth="1"/>
    <col min="15618" max="15618" width="21.5703125" style="56" customWidth="1"/>
    <col min="15619" max="15619" width="10" style="56" bestFit="1" customWidth="1"/>
    <col min="15620" max="15621" width="10" style="56" customWidth="1"/>
    <col min="15622" max="15622" width="8.85546875" style="56" customWidth="1"/>
    <col min="15623" max="15623" width="9.7109375" style="56" customWidth="1"/>
    <col min="15624" max="15625" width="8.85546875" style="56" customWidth="1"/>
    <col min="15626" max="15630" width="10.28515625" style="56" customWidth="1"/>
    <col min="15631" max="15631" width="12.28515625" style="56" bestFit="1" customWidth="1"/>
    <col min="15632" max="15632" width="13.85546875" style="56" customWidth="1"/>
    <col min="15633" max="15872" width="11.42578125" style="56"/>
    <col min="15873" max="15873" width="11.42578125" style="56" customWidth="1"/>
    <col min="15874" max="15874" width="21.5703125" style="56" customWidth="1"/>
    <col min="15875" max="15875" width="10" style="56" bestFit="1" customWidth="1"/>
    <col min="15876" max="15877" width="10" style="56" customWidth="1"/>
    <col min="15878" max="15878" width="8.85546875" style="56" customWidth="1"/>
    <col min="15879" max="15879" width="9.7109375" style="56" customWidth="1"/>
    <col min="15880" max="15881" width="8.85546875" style="56" customWidth="1"/>
    <col min="15882" max="15886" width="10.28515625" style="56" customWidth="1"/>
    <col min="15887" max="15887" width="12.28515625" style="56" bestFit="1" customWidth="1"/>
    <col min="15888" max="15888" width="13.85546875" style="56" customWidth="1"/>
    <col min="15889" max="16128" width="11.42578125" style="56"/>
    <col min="16129" max="16129" width="11.42578125" style="56" customWidth="1"/>
    <col min="16130" max="16130" width="21.5703125" style="56" customWidth="1"/>
    <col min="16131" max="16131" width="10" style="56" bestFit="1" customWidth="1"/>
    <col min="16132" max="16133" width="10" style="56" customWidth="1"/>
    <col min="16134" max="16134" width="8.85546875" style="56" customWidth="1"/>
    <col min="16135" max="16135" width="9.7109375" style="56" customWidth="1"/>
    <col min="16136" max="16137" width="8.85546875" style="56" customWidth="1"/>
    <col min="16138" max="16142" width="10.28515625" style="56" customWidth="1"/>
    <col min="16143" max="16143" width="12.28515625" style="56" bestFit="1" customWidth="1"/>
    <col min="16144" max="16144" width="13.85546875" style="56" customWidth="1"/>
    <col min="16145" max="16384" width="11.42578125" style="56"/>
  </cols>
  <sheetData>
    <row r="1" spans="2:43" s="58" customFormat="1" x14ac:dyDescent="0.2">
      <c r="B1" s="134" t="s">
        <v>103</v>
      </c>
      <c r="C1" s="134"/>
      <c r="D1" s="134"/>
      <c r="E1" s="134"/>
      <c r="F1" s="134"/>
      <c r="G1" s="134"/>
      <c r="H1" s="134"/>
      <c r="I1" s="134"/>
      <c r="J1" s="134"/>
      <c r="K1" s="134"/>
      <c r="L1" s="134"/>
      <c r="M1" s="134"/>
      <c r="N1" s="134"/>
      <c r="O1" s="134"/>
    </row>
    <row r="2" spans="2:43" s="58" customFormat="1" ht="6.75" customHeight="1" thickBot="1" x14ac:dyDescent="0.25">
      <c r="P2" s="59"/>
    </row>
    <row r="3" spans="2:43" s="58" customFormat="1" ht="12.75" thickBot="1" x14ac:dyDescent="0.25">
      <c r="B3" s="54" t="s">
        <v>66</v>
      </c>
      <c r="C3" s="60" t="s">
        <v>51</v>
      </c>
      <c r="D3" s="60" t="s">
        <v>52</v>
      </c>
      <c r="E3" s="60" t="s">
        <v>53</v>
      </c>
      <c r="F3" s="60" t="s">
        <v>54</v>
      </c>
      <c r="G3" s="60" t="s">
        <v>55</v>
      </c>
      <c r="H3" s="60" t="s">
        <v>56</v>
      </c>
      <c r="I3" s="60" t="s">
        <v>57</v>
      </c>
      <c r="J3" s="60" t="s">
        <v>58</v>
      </c>
      <c r="K3" s="60" t="s">
        <v>59</v>
      </c>
      <c r="L3" s="60" t="s">
        <v>60</v>
      </c>
      <c r="M3" s="60" t="s">
        <v>61</v>
      </c>
      <c r="N3" s="60" t="s">
        <v>62</v>
      </c>
      <c r="O3" s="55" t="s">
        <v>63</v>
      </c>
      <c r="P3" s="59"/>
    </row>
    <row r="4" spans="2:43" s="58" customFormat="1" ht="12.75" thickBot="1" x14ac:dyDescent="0.25">
      <c r="B4" s="61" t="s">
        <v>67</v>
      </c>
      <c r="C4" s="62">
        <v>137938.73000000001</v>
      </c>
      <c r="D4" s="62">
        <v>167242.06</v>
      </c>
      <c r="E4" s="62">
        <v>134900.63399999999</v>
      </c>
      <c r="F4" s="63">
        <v>283634.28000000003</v>
      </c>
      <c r="G4" s="63">
        <v>61434.45</v>
      </c>
      <c r="H4" s="63">
        <v>282380.32</v>
      </c>
      <c r="I4" s="63">
        <v>555863.32999999996</v>
      </c>
      <c r="J4" s="63">
        <v>346390.48</v>
      </c>
      <c r="K4" s="63">
        <v>529631.75</v>
      </c>
      <c r="L4" s="63">
        <v>496813.97</v>
      </c>
      <c r="M4" s="63">
        <v>342499.05</v>
      </c>
      <c r="N4" s="63">
        <v>569967.78</v>
      </c>
      <c r="O4" s="64">
        <f>SUM(C4:N4)</f>
        <v>3908696.8339999998</v>
      </c>
      <c r="P4" s="65"/>
      <c r="Q4" s="66"/>
    </row>
    <row r="5" spans="2:43" s="58" customFormat="1" ht="12.75" thickBot="1" x14ac:dyDescent="0.25">
      <c r="B5" s="57" t="s">
        <v>68</v>
      </c>
      <c r="C5" s="62">
        <v>185696.67</v>
      </c>
      <c r="D5" s="62">
        <v>270010.48</v>
      </c>
      <c r="E5" s="62">
        <v>106506.984</v>
      </c>
      <c r="F5" s="62">
        <v>254271.43</v>
      </c>
      <c r="G5" s="62">
        <v>147907.29999999999</v>
      </c>
      <c r="H5" s="62">
        <v>224659.68</v>
      </c>
      <c r="I5" s="63">
        <v>185946.67</v>
      </c>
      <c r="J5" s="63">
        <v>394941.27</v>
      </c>
      <c r="K5" s="63">
        <v>312851.11</v>
      </c>
      <c r="L5" s="63">
        <v>264988.57</v>
      </c>
      <c r="M5" s="63">
        <v>356887.62</v>
      </c>
      <c r="N5" s="63">
        <v>527212.54</v>
      </c>
      <c r="O5" s="64">
        <f>SUM(C5:N5)</f>
        <v>3231880.324</v>
      </c>
      <c r="P5" s="65"/>
      <c r="Q5" s="66"/>
    </row>
    <row r="6" spans="2:43" s="58" customFormat="1" ht="12.75" thickBot="1" x14ac:dyDescent="0.25">
      <c r="B6" s="67" t="s">
        <v>69</v>
      </c>
      <c r="C6" s="62">
        <v>0</v>
      </c>
      <c r="D6" s="62">
        <v>0</v>
      </c>
      <c r="E6" s="62">
        <f t="shared" ref="E6" si="0">AVERAGE(C6:D6)</f>
        <v>0</v>
      </c>
      <c r="F6" s="63">
        <v>0</v>
      </c>
      <c r="G6" s="63">
        <v>0</v>
      </c>
      <c r="H6" s="63">
        <v>0</v>
      </c>
      <c r="I6" s="63">
        <v>0</v>
      </c>
      <c r="J6" s="63">
        <v>0</v>
      </c>
      <c r="K6" s="63">
        <v>0</v>
      </c>
      <c r="L6" s="63">
        <v>0</v>
      </c>
      <c r="M6" s="63">
        <v>0</v>
      </c>
      <c r="N6" s="63">
        <f t="shared" ref="N6" si="1">AVERAGE(C6:M6)</f>
        <v>0</v>
      </c>
      <c r="O6" s="64">
        <f>SUM(C6:N6)</f>
        <v>0</v>
      </c>
      <c r="P6" s="68"/>
      <c r="Q6" s="69"/>
    </row>
    <row r="7" spans="2:43" s="72" customFormat="1" thickBot="1" x14ac:dyDescent="0.25">
      <c r="B7" s="70" t="s">
        <v>63</v>
      </c>
      <c r="C7" s="71">
        <f t="shared" ref="C7:N7" si="2">SUM(C4:C6)</f>
        <v>323635.40000000002</v>
      </c>
      <c r="D7" s="71">
        <f t="shared" si="2"/>
        <v>437252.54</v>
      </c>
      <c r="E7" s="71">
        <f t="shared" si="2"/>
        <v>241407.61799999999</v>
      </c>
      <c r="F7" s="71">
        <f t="shared" si="2"/>
        <v>537905.71</v>
      </c>
      <c r="G7" s="71">
        <f>SUM(G4:G6)</f>
        <v>209341.75</v>
      </c>
      <c r="H7" s="71">
        <f t="shared" si="2"/>
        <v>507040</v>
      </c>
      <c r="I7" s="71">
        <f t="shared" si="2"/>
        <v>741810</v>
      </c>
      <c r="J7" s="71">
        <f t="shared" si="2"/>
        <v>741331.75</v>
      </c>
      <c r="K7" s="71">
        <f t="shared" si="2"/>
        <v>842482.86</v>
      </c>
      <c r="L7" s="71">
        <f t="shared" si="2"/>
        <v>761802.54</v>
      </c>
      <c r="M7" s="71">
        <f t="shared" si="2"/>
        <v>699386.66999999993</v>
      </c>
      <c r="N7" s="71">
        <f t="shared" si="2"/>
        <v>1097180.32</v>
      </c>
      <c r="O7" s="64">
        <f>SUM(C7:N7)</f>
        <v>7140577.1580000008</v>
      </c>
    </row>
    <row r="8" spans="2:43" s="58" customFormat="1" ht="9.75" customHeight="1" x14ac:dyDescent="0.2">
      <c r="B8" s="73" t="s">
        <v>70</v>
      </c>
      <c r="C8" s="72"/>
      <c r="D8" s="72"/>
      <c r="E8" s="72"/>
      <c r="F8" s="72"/>
      <c r="G8" s="72"/>
      <c r="H8" s="72"/>
      <c r="I8" s="72"/>
      <c r="J8" s="72"/>
      <c r="K8" s="72"/>
      <c r="L8" s="72"/>
      <c r="M8" s="72"/>
      <c r="N8" s="72"/>
    </row>
    <row r="9" spans="2:43" s="58" customFormat="1" x14ac:dyDescent="0.2">
      <c r="B9" s="73" t="s">
        <v>71</v>
      </c>
    </row>
    <row r="10" spans="2:43" s="58" customFormat="1" x14ac:dyDescent="0.2">
      <c r="B10" s="133" t="s">
        <v>104</v>
      </c>
      <c r="C10" s="133"/>
      <c r="D10" s="133"/>
      <c r="E10" s="133"/>
      <c r="F10" s="133"/>
      <c r="G10" s="133"/>
      <c r="H10" s="133"/>
      <c r="I10" s="133"/>
      <c r="J10" s="133"/>
      <c r="K10" s="133"/>
      <c r="L10" s="133"/>
      <c r="M10" s="133"/>
      <c r="N10" s="133"/>
      <c r="O10" s="133"/>
    </row>
    <row r="11" spans="2:43" s="58" customFormat="1" ht="12.75" thickBot="1" x14ac:dyDescent="0.25">
      <c r="B11" s="59"/>
      <c r="C11" s="59"/>
      <c r="D11" s="59"/>
      <c r="E11" s="59"/>
      <c r="F11" s="59"/>
      <c r="G11" s="59"/>
      <c r="H11" s="59"/>
      <c r="I11" s="59"/>
      <c r="J11" s="59"/>
      <c r="K11" s="59"/>
      <c r="L11" s="59"/>
      <c r="M11" s="59"/>
      <c r="N11" s="59"/>
      <c r="O11" s="59"/>
    </row>
    <row r="12" spans="2:43" s="58" customFormat="1" x14ac:dyDescent="0.2">
      <c r="B12" s="74" t="s">
        <v>66</v>
      </c>
      <c r="C12" s="75" t="s">
        <v>51</v>
      </c>
      <c r="D12" s="75" t="s">
        <v>52</v>
      </c>
      <c r="E12" s="75" t="s">
        <v>53</v>
      </c>
      <c r="F12" s="75" t="s">
        <v>54</v>
      </c>
      <c r="G12" s="75" t="s">
        <v>55</v>
      </c>
      <c r="H12" s="75" t="s">
        <v>56</v>
      </c>
      <c r="I12" s="75" t="s">
        <v>57</v>
      </c>
      <c r="J12" s="75" t="s">
        <v>58</v>
      </c>
      <c r="K12" s="75" t="s">
        <v>59</v>
      </c>
      <c r="L12" s="75" t="s">
        <v>60</v>
      </c>
      <c r="M12" s="75" t="s">
        <v>61</v>
      </c>
      <c r="N12" s="75" t="s">
        <v>62</v>
      </c>
      <c r="O12" s="76" t="s">
        <v>63</v>
      </c>
      <c r="P12" s="59"/>
    </row>
    <row r="13" spans="2:43" s="58" customFormat="1" ht="35.25" customHeight="1" x14ac:dyDescent="0.2">
      <c r="B13" s="77" t="s">
        <v>72</v>
      </c>
      <c r="C13" s="120">
        <v>146528</v>
      </c>
      <c r="D13" s="120">
        <v>155687.04199999999</v>
      </c>
      <c r="E13" s="120">
        <v>140942</v>
      </c>
      <c r="F13" s="120">
        <v>160173</v>
      </c>
      <c r="G13" s="120">
        <v>183467</v>
      </c>
      <c r="H13" s="120">
        <v>182466.08300000001</v>
      </c>
      <c r="I13" s="120">
        <v>198380.64300000001</v>
      </c>
      <c r="J13" s="120">
        <v>161917.10699999999</v>
      </c>
      <c r="K13" s="120">
        <v>286208</v>
      </c>
      <c r="L13" s="78">
        <v>337380</v>
      </c>
      <c r="M13" s="78">
        <v>238158</v>
      </c>
      <c r="N13" s="78">
        <v>236150</v>
      </c>
      <c r="O13" s="79">
        <f>SUM(C13:N13)</f>
        <v>2427456.875</v>
      </c>
      <c r="P13" s="59"/>
    </row>
    <row r="14" spans="2:43" s="58" customFormat="1" ht="36.75" customHeight="1" x14ac:dyDescent="0.2">
      <c r="B14" s="77" t="s">
        <v>73</v>
      </c>
      <c r="C14" s="120">
        <v>13020.698</v>
      </c>
      <c r="D14" s="120">
        <v>14785.225</v>
      </c>
      <c r="E14" s="120">
        <v>17720</v>
      </c>
      <c r="F14" s="120">
        <v>18507.552</v>
      </c>
      <c r="G14" s="120">
        <v>20176.691999999999</v>
      </c>
      <c r="H14" s="120">
        <v>16013</v>
      </c>
      <c r="I14" s="120">
        <v>15480.743</v>
      </c>
      <c r="J14" s="120">
        <v>16985.88</v>
      </c>
      <c r="K14" s="120">
        <v>12301</v>
      </c>
      <c r="L14" s="78">
        <v>20176</v>
      </c>
      <c r="M14" s="78">
        <v>17460</v>
      </c>
      <c r="N14" s="78">
        <v>16523</v>
      </c>
      <c r="O14" s="79">
        <f>SUM(C14:N14)</f>
        <v>199149.79</v>
      </c>
      <c r="P14" s="59"/>
    </row>
    <row r="15" spans="2:43" s="58" customFormat="1" ht="36" x14ac:dyDescent="0.2">
      <c r="B15" s="80" t="s">
        <v>74</v>
      </c>
      <c r="C15" s="120">
        <v>3398</v>
      </c>
      <c r="D15" s="120">
        <v>3933.4180000000001</v>
      </c>
      <c r="E15" s="120">
        <v>3818</v>
      </c>
      <c r="F15" s="120">
        <v>3931.4</v>
      </c>
      <c r="G15" s="120">
        <v>3528.44</v>
      </c>
      <c r="H15" s="120">
        <v>4133</v>
      </c>
      <c r="I15" s="120">
        <v>3158</v>
      </c>
      <c r="J15" s="120">
        <v>4297.1400000000003</v>
      </c>
      <c r="K15" s="120">
        <v>2633</v>
      </c>
      <c r="L15" s="78">
        <v>3328</v>
      </c>
      <c r="M15" s="78">
        <v>2459</v>
      </c>
      <c r="N15" s="78">
        <v>2801</v>
      </c>
      <c r="O15" s="79">
        <f>SUM(C15:N15)</f>
        <v>41418.398000000001</v>
      </c>
      <c r="P15" s="59"/>
    </row>
    <row r="16" spans="2:43" s="58" customFormat="1" ht="12.75" thickBot="1" x14ac:dyDescent="0.25">
      <c r="B16" s="81" t="s">
        <v>63</v>
      </c>
      <c r="C16" s="71">
        <f t="shared" ref="C16:N16" si="3">SUM(C13:C15)</f>
        <v>162946.698</v>
      </c>
      <c r="D16" s="71">
        <f t="shared" si="3"/>
        <v>174405.685</v>
      </c>
      <c r="E16" s="82">
        <f>SUM(E13:E15)</f>
        <v>162480</v>
      </c>
      <c r="F16" s="82">
        <f t="shared" si="3"/>
        <v>182611.95199999999</v>
      </c>
      <c r="G16" s="82">
        <f t="shared" si="3"/>
        <v>207172.13200000001</v>
      </c>
      <c r="H16" s="82">
        <f>SUM(H13:H15)</f>
        <v>202612.08300000001</v>
      </c>
      <c r="I16" s="82">
        <f t="shared" si="3"/>
        <v>217019.386</v>
      </c>
      <c r="J16" s="82">
        <f t="shared" si="3"/>
        <v>183200.12700000001</v>
      </c>
      <c r="K16" s="82">
        <f t="shared" si="3"/>
        <v>301142</v>
      </c>
      <c r="L16" s="82">
        <f t="shared" si="3"/>
        <v>360884</v>
      </c>
      <c r="M16" s="82">
        <f t="shared" si="3"/>
        <v>258077</v>
      </c>
      <c r="N16" s="82">
        <f t="shared" si="3"/>
        <v>255474</v>
      </c>
      <c r="O16" s="79">
        <f>SUM(C16:N16)</f>
        <v>2668025.0630000001</v>
      </c>
      <c r="P16" s="59"/>
      <c r="Q16" s="59"/>
      <c r="R16" s="59"/>
      <c r="S16" s="59"/>
      <c r="T16" s="59"/>
      <c r="U16" s="59"/>
      <c r="V16" s="59"/>
      <c r="W16" s="59"/>
      <c r="X16" s="59"/>
      <c r="Y16" s="59"/>
      <c r="Z16" s="59"/>
      <c r="AA16" s="59"/>
      <c r="AC16" s="59"/>
      <c r="AD16" s="59"/>
      <c r="AE16" s="59"/>
      <c r="AF16" s="59"/>
      <c r="AG16" s="59"/>
      <c r="AH16" s="59"/>
      <c r="AI16" s="59"/>
      <c r="AJ16" s="59"/>
      <c r="AK16" s="59"/>
      <c r="AL16" s="59"/>
      <c r="AM16" s="59"/>
      <c r="AN16" s="59"/>
      <c r="AO16" s="59"/>
      <c r="AP16" s="59"/>
      <c r="AQ16" s="59"/>
    </row>
    <row r="17" spans="2:17" s="58" customFormat="1" x14ac:dyDescent="0.2">
      <c r="B17" s="73" t="s">
        <v>70</v>
      </c>
      <c r="C17" s="73"/>
      <c r="D17" s="73"/>
      <c r="E17" s="73"/>
      <c r="F17" s="124"/>
      <c r="G17" s="73"/>
      <c r="H17" s="73"/>
      <c r="I17" s="73"/>
      <c r="J17" s="83"/>
      <c r="K17" s="83"/>
      <c r="L17" s="83"/>
      <c r="M17" s="83"/>
      <c r="N17" s="83"/>
    </row>
    <row r="18" spans="2:17" s="84" customFormat="1" x14ac:dyDescent="0.2">
      <c r="B18" s="73" t="s">
        <v>75</v>
      </c>
      <c r="J18" s="119"/>
      <c r="K18" s="119"/>
      <c r="L18" s="118"/>
      <c r="M18" s="118"/>
      <c r="N18" s="118"/>
    </row>
    <row r="19" spans="2:17" s="84" customFormat="1" x14ac:dyDescent="0.2">
      <c r="B19" s="73" t="s">
        <v>76</v>
      </c>
      <c r="J19" s="119"/>
      <c r="K19" s="118"/>
    </row>
    <row r="20" spans="2:17" s="58" customFormat="1" ht="5.25" customHeight="1" x14ac:dyDescent="0.2">
      <c r="B20" s="85"/>
    </row>
    <row r="21" spans="2:17" s="58" customFormat="1" x14ac:dyDescent="0.2">
      <c r="B21" s="133" t="s">
        <v>105</v>
      </c>
      <c r="C21" s="133"/>
      <c r="D21" s="133"/>
      <c r="E21" s="133"/>
      <c r="F21" s="133"/>
      <c r="G21" s="133"/>
      <c r="H21" s="133"/>
      <c r="I21" s="133"/>
      <c r="J21" s="133"/>
      <c r="K21" s="133"/>
      <c r="L21" s="133"/>
      <c r="M21" s="133"/>
      <c r="N21" s="133"/>
      <c r="O21" s="133"/>
    </row>
    <row r="22" spans="2:17" s="58" customFormat="1" ht="6.75" customHeight="1" thickBot="1" x14ac:dyDescent="0.25">
      <c r="B22" s="86"/>
      <c r="C22" s="86"/>
      <c r="D22" s="86"/>
      <c r="E22" s="86"/>
      <c r="F22" s="86"/>
      <c r="G22" s="86"/>
      <c r="H22" s="86"/>
      <c r="I22" s="86"/>
      <c r="J22" s="86"/>
      <c r="K22" s="86"/>
      <c r="L22" s="86"/>
      <c r="M22" s="86"/>
      <c r="N22" s="86"/>
    </row>
    <row r="23" spans="2:17" s="58" customFormat="1" x14ac:dyDescent="0.2">
      <c r="B23" s="87" t="s">
        <v>77</v>
      </c>
      <c r="C23" s="88" t="s">
        <v>51</v>
      </c>
      <c r="D23" s="88" t="s">
        <v>52</v>
      </c>
      <c r="E23" s="88" t="s">
        <v>53</v>
      </c>
      <c r="F23" s="88" t="s">
        <v>54</v>
      </c>
      <c r="G23" s="88" t="s">
        <v>55</v>
      </c>
      <c r="H23" s="88" t="s">
        <v>56</v>
      </c>
      <c r="I23" s="88" t="s">
        <v>57</v>
      </c>
      <c r="J23" s="88" t="s">
        <v>58</v>
      </c>
      <c r="K23" s="88" t="s">
        <v>59</v>
      </c>
      <c r="L23" s="88" t="s">
        <v>60</v>
      </c>
      <c r="M23" s="88" t="s">
        <v>61</v>
      </c>
      <c r="N23" s="88" t="s">
        <v>62</v>
      </c>
      <c r="O23" s="89" t="s">
        <v>63</v>
      </c>
    </row>
    <row r="24" spans="2:17" x14ac:dyDescent="0.2">
      <c r="B24" s="90" t="s">
        <v>78</v>
      </c>
      <c r="C24" s="91">
        <v>37658.239999999998</v>
      </c>
      <c r="D24" s="91">
        <v>28923.74</v>
      </c>
      <c r="E24" s="92">
        <v>26552.19</v>
      </c>
      <c r="F24" s="92">
        <v>33103.040000000001</v>
      </c>
      <c r="G24" s="92">
        <v>37601.978999999999</v>
      </c>
      <c r="H24" s="92">
        <v>30424.968000000001</v>
      </c>
      <c r="I24" s="92">
        <v>44321.899000000005</v>
      </c>
      <c r="J24" s="92">
        <v>49989.364999999998</v>
      </c>
      <c r="K24" s="92">
        <v>49819.116000000002</v>
      </c>
      <c r="L24" s="92">
        <v>43831.987999999998</v>
      </c>
      <c r="M24" s="92">
        <v>25037.688999999998</v>
      </c>
      <c r="N24" s="92">
        <v>31264.759000000002</v>
      </c>
      <c r="O24" s="93">
        <f>SUM(C24:N24)</f>
        <v>438528.973</v>
      </c>
      <c r="Q24" s="94"/>
    </row>
    <row r="25" spans="2:17" ht="12.75" thickBot="1" x14ac:dyDescent="0.25">
      <c r="B25" s="81" t="s">
        <v>63</v>
      </c>
      <c r="C25" s="95">
        <f t="shared" ref="C25:H25" si="4">SUM(C24:C24)</f>
        <v>37658.239999999998</v>
      </c>
      <c r="D25" s="95">
        <f t="shared" si="4"/>
        <v>28923.74</v>
      </c>
      <c r="E25" s="95">
        <f t="shared" si="4"/>
        <v>26552.19</v>
      </c>
      <c r="F25" s="95">
        <f t="shared" si="4"/>
        <v>33103.040000000001</v>
      </c>
      <c r="G25" s="95">
        <f t="shared" si="4"/>
        <v>37601.978999999999</v>
      </c>
      <c r="H25" s="95">
        <f t="shared" si="4"/>
        <v>30424.968000000001</v>
      </c>
      <c r="I25" s="95">
        <f t="shared" ref="I25:N25" si="5">SUM(I24:I24)</f>
        <v>44321.899000000005</v>
      </c>
      <c r="J25" s="95">
        <f t="shared" si="5"/>
        <v>49989.364999999998</v>
      </c>
      <c r="K25" s="95">
        <f t="shared" si="5"/>
        <v>49819.116000000002</v>
      </c>
      <c r="L25" s="95">
        <f t="shared" si="5"/>
        <v>43831.987999999998</v>
      </c>
      <c r="M25" s="95">
        <f t="shared" si="5"/>
        <v>25037.688999999998</v>
      </c>
      <c r="N25" s="95">
        <f t="shared" si="5"/>
        <v>31264.759000000002</v>
      </c>
      <c r="O25" s="93">
        <f>SUM(C25:N25)</f>
        <v>438528.973</v>
      </c>
    </row>
    <row r="26" spans="2:17" s="58" customFormat="1" x14ac:dyDescent="0.2">
      <c r="B26" s="73" t="s">
        <v>71</v>
      </c>
    </row>
    <row r="27" spans="2:17" s="58" customFormat="1" x14ac:dyDescent="0.2">
      <c r="B27" s="73" t="s">
        <v>70</v>
      </c>
    </row>
    <row r="28" spans="2:17" s="58" customFormat="1" x14ac:dyDescent="0.2">
      <c r="B28" s="133" t="s">
        <v>108</v>
      </c>
      <c r="C28" s="133"/>
      <c r="D28" s="133"/>
      <c r="E28" s="133"/>
      <c r="F28" s="133"/>
      <c r="G28" s="133"/>
      <c r="H28" s="133"/>
      <c r="I28" s="133"/>
      <c r="J28" s="133"/>
      <c r="K28" s="133"/>
      <c r="L28" s="133"/>
      <c r="M28" s="133"/>
      <c r="N28" s="133"/>
      <c r="O28" s="133"/>
    </row>
    <row r="29" spans="2:17" s="58" customFormat="1" ht="4.5" customHeight="1" thickBot="1" x14ac:dyDescent="0.25"/>
    <row r="30" spans="2:17" s="58" customFormat="1" x14ac:dyDescent="0.2">
      <c r="B30" s="87" t="s">
        <v>77</v>
      </c>
      <c r="C30" s="88" t="s">
        <v>51</v>
      </c>
      <c r="D30" s="88" t="s">
        <v>52</v>
      </c>
      <c r="E30" s="88" t="s">
        <v>53</v>
      </c>
      <c r="F30" s="88" t="s">
        <v>54</v>
      </c>
      <c r="G30" s="88" t="s">
        <v>55</v>
      </c>
      <c r="H30" s="88" t="s">
        <v>56</v>
      </c>
      <c r="I30" s="88" t="s">
        <v>57</v>
      </c>
      <c r="J30" s="88" t="s">
        <v>58</v>
      </c>
      <c r="K30" s="88" t="s">
        <v>59</v>
      </c>
      <c r="L30" s="88" t="s">
        <v>60</v>
      </c>
      <c r="M30" s="88" t="s">
        <v>61</v>
      </c>
      <c r="N30" s="88" t="s">
        <v>62</v>
      </c>
      <c r="O30" s="89" t="s">
        <v>63</v>
      </c>
    </row>
    <row r="31" spans="2:17" s="59" customFormat="1" ht="14.25" customHeight="1" x14ac:dyDescent="0.2">
      <c r="B31" s="57" t="s">
        <v>79</v>
      </c>
      <c r="C31" s="96">
        <v>1.1599999999999999</v>
      </c>
      <c r="D31" s="96">
        <v>4903.55</v>
      </c>
      <c r="E31" s="96">
        <v>2605.4989999999998</v>
      </c>
      <c r="F31" s="96">
        <v>0</v>
      </c>
      <c r="G31" s="96">
        <v>0</v>
      </c>
      <c r="H31" s="96">
        <v>968.68899999999996</v>
      </c>
      <c r="I31" s="96">
        <v>0</v>
      </c>
      <c r="J31" s="96">
        <v>0</v>
      </c>
      <c r="K31" s="96">
        <v>2473.6120000000001</v>
      </c>
      <c r="L31" s="96">
        <v>1940.904</v>
      </c>
      <c r="M31" s="96">
        <v>1122.173</v>
      </c>
      <c r="N31" s="96">
        <v>10473.98</v>
      </c>
      <c r="O31" s="97">
        <f>SUM(C31:N31)</f>
        <v>24489.566999999999</v>
      </c>
    </row>
    <row r="32" spans="2:17" s="59" customFormat="1" ht="14.25" customHeight="1" x14ac:dyDescent="0.2">
      <c r="B32" s="57" t="s">
        <v>80</v>
      </c>
      <c r="C32" s="91">
        <v>0</v>
      </c>
      <c r="D32" s="96">
        <v>0</v>
      </c>
      <c r="E32" s="96">
        <v>0</v>
      </c>
      <c r="F32" s="96">
        <v>0</v>
      </c>
      <c r="G32" s="96">
        <v>0</v>
      </c>
      <c r="H32" s="96">
        <v>0</v>
      </c>
      <c r="I32" s="96">
        <v>0</v>
      </c>
      <c r="J32" s="96">
        <v>0</v>
      </c>
      <c r="K32" s="96">
        <v>258</v>
      </c>
      <c r="L32" s="96">
        <v>0</v>
      </c>
      <c r="M32" s="96">
        <v>0</v>
      </c>
      <c r="N32" s="96">
        <v>0</v>
      </c>
      <c r="O32" s="97">
        <f>SUM(C32:N32)</f>
        <v>258</v>
      </c>
    </row>
    <row r="33" spans="2:16" s="59" customFormat="1" ht="14.25" customHeight="1" x14ac:dyDescent="0.2">
      <c r="B33" s="57" t="s">
        <v>96</v>
      </c>
      <c r="C33" s="96">
        <v>0</v>
      </c>
      <c r="D33" s="96">
        <v>0</v>
      </c>
      <c r="E33" s="96">
        <v>0</v>
      </c>
      <c r="F33" s="96">
        <v>0</v>
      </c>
      <c r="G33" s="96">
        <v>0</v>
      </c>
      <c r="H33" s="96">
        <v>0</v>
      </c>
      <c r="I33" s="96">
        <v>0</v>
      </c>
      <c r="J33" s="96">
        <v>0</v>
      </c>
      <c r="K33" s="96">
        <v>0</v>
      </c>
      <c r="L33" s="96">
        <v>0</v>
      </c>
      <c r="M33" s="96">
        <v>0</v>
      </c>
      <c r="N33" s="96">
        <v>0</v>
      </c>
      <c r="O33" s="97">
        <f t="shared" ref="O33:O44" si="6">SUM(C33:N33)</f>
        <v>0</v>
      </c>
    </row>
    <row r="34" spans="2:16" s="1" customFormat="1" ht="14.25" customHeight="1" x14ac:dyDescent="0.2">
      <c r="B34" s="90" t="s">
        <v>97</v>
      </c>
      <c r="C34" s="91">
        <v>0</v>
      </c>
      <c r="D34" s="91">
        <v>0</v>
      </c>
      <c r="E34" s="91">
        <v>10000</v>
      </c>
      <c r="F34" s="91">
        <v>0</v>
      </c>
      <c r="G34" s="91">
        <v>0</v>
      </c>
      <c r="H34" s="91">
        <v>0</v>
      </c>
      <c r="I34" s="91">
        <v>10000</v>
      </c>
      <c r="J34" s="91">
        <v>10000</v>
      </c>
      <c r="K34" s="91">
        <v>0</v>
      </c>
      <c r="L34" s="91">
        <v>0</v>
      </c>
      <c r="M34" s="91">
        <v>0</v>
      </c>
      <c r="N34" s="91">
        <v>0</v>
      </c>
      <c r="O34" s="97">
        <f t="shared" si="6"/>
        <v>30000</v>
      </c>
    </row>
    <row r="35" spans="2:16" s="1" customFormat="1" ht="14.25" customHeight="1" x14ac:dyDescent="0.2">
      <c r="B35" s="90" t="s">
        <v>98</v>
      </c>
      <c r="C35" s="91">
        <v>0</v>
      </c>
      <c r="D35" s="91">
        <v>0</v>
      </c>
      <c r="E35" s="91">
        <v>23479.31</v>
      </c>
      <c r="F35" s="91">
        <v>25000</v>
      </c>
      <c r="G35" s="91">
        <v>0</v>
      </c>
      <c r="H35" s="91">
        <v>27180</v>
      </c>
      <c r="I35" s="91">
        <v>27900</v>
      </c>
      <c r="J35" s="91">
        <v>25000</v>
      </c>
      <c r="K35" s="91">
        <v>21214</v>
      </c>
      <c r="L35" s="91">
        <v>0</v>
      </c>
      <c r="M35" s="91">
        <v>0</v>
      </c>
      <c r="N35" s="91">
        <v>0</v>
      </c>
      <c r="O35" s="97">
        <f t="shared" si="6"/>
        <v>149773.31</v>
      </c>
    </row>
    <row r="36" spans="2:16" s="1" customFormat="1" ht="14.25" customHeight="1" x14ac:dyDescent="0.2">
      <c r="B36" s="90" t="s">
        <v>99</v>
      </c>
      <c r="C36" s="91">
        <v>0</v>
      </c>
      <c r="D36" s="91">
        <v>0</v>
      </c>
      <c r="E36" s="91">
        <v>0</v>
      </c>
      <c r="F36" s="91">
        <v>0</v>
      </c>
      <c r="G36" s="91">
        <v>0</v>
      </c>
      <c r="H36" s="91">
        <v>0</v>
      </c>
      <c r="I36" s="91">
        <v>0</v>
      </c>
      <c r="J36" s="91">
        <v>2514.241</v>
      </c>
      <c r="K36" s="91">
        <v>0</v>
      </c>
      <c r="L36" s="91">
        <v>0</v>
      </c>
      <c r="M36" s="91">
        <v>0</v>
      </c>
      <c r="N36" s="91">
        <v>0</v>
      </c>
      <c r="O36" s="97">
        <f t="shared" si="6"/>
        <v>2514.241</v>
      </c>
    </row>
    <row r="37" spans="2:16" s="1" customFormat="1" ht="14.25" customHeight="1" x14ac:dyDescent="0.2">
      <c r="B37" s="110" t="s">
        <v>95</v>
      </c>
      <c r="C37" s="99">
        <v>0</v>
      </c>
      <c r="D37" s="99">
        <v>0</v>
      </c>
      <c r="E37" s="99">
        <v>0</v>
      </c>
      <c r="F37" s="99">
        <v>0</v>
      </c>
      <c r="G37" s="99">
        <v>0</v>
      </c>
      <c r="H37" s="99">
        <v>0</v>
      </c>
      <c r="I37" s="99">
        <v>0</v>
      </c>
      <c r="J37" s="99">
        <v>0</v>
      </c>
      <c r="K37" s="99">
        <v>0</v>
      </c>
      <c r="L37" s="99">
        <v>0</v>
      </c>
      <c r="M37" s="99">
        <v>0</v>
      </c>
      <c r="N37" s="99">
        <v>0</v>
      </c>
      <c r="O37" s="97">
        <f t="shared" si="6"/>
        <v>0</v>
      </c>
    </row>
    <row r="38" spans="2:16" s="1" customFormat="1" ht="14.25" customHeight="1" x14ac:dyDescent="0.2">
      <c r="B38" s="115" t="s">
        <v>93</v>
      </c>
      <c r="C38" s="99">
        <v>0</v>
      </c>
      <c r="D38" s="99">
        <v>0</v>
      </c>
      <c r="E38" s="99">
        <v>0</v>
      </c>
      <c r="F38" s="99">
        <v>0</v>
      </c>
      <c r="G38" s="99">
        <v>0</v>
      </c>
      <c r="H38" s="99">
        <v>0</v>
      </c>
      <c r="I38" s="99">
        <v>0</v>
      </c>
      <c r="J38" s="99">
        <v>0</v>
      </c>
      <c r="K38" s="99">
        <v>0</v>
      </c>
      <c r="L38" s="99">
        <v>0</v>
      </c>
      <c r="M38" s="99">
        <v>0</v>
      </c>
      <c r="N38" s="99">
        <v>0</v>
      </c>
      <c r="O38" s="97">
        <f t="shared" si="6"/>
        <v>0</v>
      </c>
    </row>
    <row r="39" spans="2:16" s="1" customFormat="1" ht="14.25" customHeight="1" x14ac:dyDescent="0.2">
      <c r="B39" s="115" t="s">
        <v>94</v>
      </c>
      <c r="C39" s="99">
        <v>0</v>
      </c>
      <c r="D39" s="99">
        <v>0</v>
      </c>
      <c r="E39" s="99">
        <v>0</v>
      </c>
      <c r="F39" s="99">
        <v>0</v>
      </c>
      <c r="G39" s="99">
        <v>0</v>
      </c>
      <c r="H39" s="99">
        <v>0</v>
      </c>
      <c r="I39" s="99">
        <v>0</v>
      </c>
      <c r="J39" s="99">
        <v>0</v>
      </c>
      <c r="K39" s="99">
        <v>0</v>
      </c>
      <c r="L39" s="99">
        <v>0</v>
      </c>
      <c r="M39" s="99">
        <v>0</v>
      </c>
      <c r="N39" s="99">
        <v>0</v>
      </c>
      <c r="O39" s="97">
        <f t="shared" si="6"/>
        <v>0</v>
      </c>
    </row>
    <row r="40" spans="2:16" s="58" customFormat="1" ht="14.25" customHeight="1" x14ac:dyDescent="0.2">
      <c r="B40" s="98" t="s">
        <v>81</v>
      </c>
      <c r="C40" s="99">
        <f>6.6+3</f>
        <v>9.6</v>
      </c>
      <c r="D40" s="99">
        <v>0</v>
      </c>
      <c r="E40" s="99">
        <v>0</v>
      </c>
      <c r="F40" s="99">
        <v>0</v>
      </c>
      <c r="G40" s="99">
        <v>0</v>
      </c>
      <c r="H40" s="99">
        <v>0</v>
      </c>
      <c r="I40" s="99">
        <v>0</v>
      </c>
      <c r="J40" s="96">
        <v>0</v>
      </c>
      <c r="K40" s="99">
        <v>0</v>
      </c>
      <c r="L40" s="99">
        <v>0</v>
      </c>
      <c r="M40" s="99">
        <v>0</v>
      </c>
      <c r="N40" s="99">
        <v>51.5</v>
      </c>
      <c r="O40" s="97">
        <f t="shared" si="6"/>
        <v>61.1</v>
      </c>
    </row>
    <row r="41" spans="2:16" s="59" customFormat="1" ht="14.25" customHeight="1" x14ac:dyDescent="0.2">
      <c r="B41" s="110" t="s">
        <v>82</v>
      </c>
      <c r="C41" s="96">
        <v>2</v>
      </c>
      <c r="D41" s="96">
        <v>0</v>
      </c>
      <c r="E41" s="96">
        <v>0</v>
      </c>
      <c r="F41" s="96">
        <v>0</v>
      </c>
      <c r="G41" s="96">
        <v>0</v>
      </c>
      <c r="H41" s="96">
        <v>0</v>
      </c>
      <c r="I41" s="96">
        <v>0</v>
      </c>
      <c r="J41" s="96">
        <v>0</v>
      </c>
      <c r="K41" s="96">
        <v>0</v>
      </c>
      <c r="L41" s="96">
        <v>0</v>
      </c>
      <c r="M41" s="96">
        <v>0</v>
      </c>
      <c r="N41" s="96">
        <v>4</v>
      </c>
      <c r="O41" s="97">
        <f t="shared" si="6"/>
        <v>6</v>
      </c>
    </row>
    <row r="42" spans="2:16" s="58" customFormat="1" ht="14.25" customHeight="1" x14ac:dyDescent="0.2">
      <c r="B42" s="106" t="s">
        <v>83</v>
      </c>
      <c r="C42" s="105">
        <f>SUM(C43)</f>
        <v>6022.7349999999997</v>
      </c>
      <c r="D42" s="105">
        <f t="shared" ref="D42:N42" si="7">SUM(D43)</f>
        <v>5466.3879999999999</v>
      </c>
      <c r="E42" s="105">
        <f t="shared" si="7"/>
        <v>0</v>
      </c>
      <c r="F42" s="105">
        <f t="shared" si="7"/>
        <v>11535.53</v>
      </c>
      <c r="G42" s="105">
        <f t="shared" si="7"/>
        <v>5643.9979999999996</v>
      </c>
      <c r="H42" s="105">
        <f t="shared" si="7"/>
        <v>0</v>
      </c>
      <c r="I42" s="105">
        <f t="shared" si="7"/>
        <v>5195.3130000000001</v>
      </c>
      <c r="J42" s="105">
        <f t="shared" si="7"/>
        <v>0</v>
      </c>
      <c r="K42" s="105">
        <f t="shared" si="7"/>
        <v>10721.151</v>
      </c>
      <c r="L42" s="105">
        <f t="shared" si="7"/>
        <v>5175.8320000000003</v>
      </c>
      <c r="M42" s="105">
        <f t="shared" si="7"/>
        <v>16063.906000000001</v>
      </c>
      <c r="N42" s="105">
        <f t="shared" si="7"/>
        <v>15827.184999999999</v>
      </c>
      <c r="O42" s="97">
        <f t="shared" ref="O42" si="8">SUM(C42:N42)</f>
        <v>81652.038</v>
      </c>
    </row>
    <row r="43" spans="2:16" s="58" customFormat="1" ht="14.25" customHeight="1" x14ac:dyDescent="0.2">
      <c r="B43" s="111" t="s">
        <v>89</v>
      </c>
      <c r="C43" s="91">
        <v>6022.7349999999997</v>
      </c>
      <c r="D43" s="91">
        <v>5466.3879999999999</v>
      </c>
      <c r="E43" s="91">
        <v>0</v>
      </c>
      <c r="F43" s="91">
        <v>11535.53</v>
      </c>
      <c r="G43" s="91">
        <v>5643.9979999999996</v>
      </c>
      <c r="H43" s="91">
        <v>0</v>
      </c>
      <c r="I43" s="91">
        <v>5195.3130000000001</v>
      </c>
      <c r="J43" s="91">
        <v>0</v>
      </c>
      <c r="K43" s="91">
        <v>10721.151</v>
      </c>
      <c r="L43" s="91">
        <v>5175.8320000000003</v>
      </c>
      <c r="M43" s="91">
        <v>16063.906000000001</v>
      </c>
      <c r="N43" s="91">
        <v>15827.184999999999</v>
      </c>
      <c r="O43" s="97">
        <f t="shared" si="6"/>
        <v>81652.038</v>
      </c>
    </row>
    <row r="44" spans="2:16" s="58" customFormat="1" ht="15" customHeight="1" thickBot="1" x14ac:dyDescent="0.25">
      <c r="B44" s="81" t="s">
        <v>63</v>
      </c>
      <c r="C44" s="95">
        <f>C31+C32+C33+C34+C35+C36+C37+C38+C39+C40+C42</f>
        <v>6033.4949999999999</v>
      </c>
      <c r="D44" s="95">
        <f t="shared" ref="D44:J44" si="9">D31+D32+D33+D34+D35+D36+D37+D38+D39+D40+D42</f>
        <v>10369.938</v>
      </c>
      <c r="E44" s="95">
        <f t="shared" si="9"/>
        <v>36084.809000000001</v>
      </c>
      <c r="F44" s="95">
        <f t="shared" si="9"/>
        <v>36535.53</v>
      </c>
      <c r="G44" s="95">
        <f t="shared" si="9"/>
        <v>5643.9979999999996</v>
      </c>
      <c r="H44" s="95">
        <f t="shared" si="9"/>
        <v>28148.688999999998</v>
      </c>
      <c r="I44" s="95">
        <f t="shared" si="9"/>
        <v>43095.313000000002</v>
      </c>
      <c r="J44" s="95">
        <f t="shared" si="9"/>
        <v>37514.241000000002</v>
      </c>
      <c r="K44" s="95">
        <f>K31+K32+K33+K34+K35+K36+K37+K38+K39+K40+K42</f>
        <v>34666.762999999999</v>
      </c>
      <c r="L44" s="95">
        <f t="shared" ref="L44:N44" si="10">L31+L32+L33+L34+L35+L36+L37+L38+L39+L40+L42</f>
        <v>7116.7360000000008</v>
      </c>
      <c r="M44" s="95">
        <f t="shared" si="10"/>
        <v>17186.079000000002</v>
      </c>
      <c r="N44" s="95">
        <f t="shared" si="10"/>
        <v>26352.665000000001</v>
      </c>
      <c r="O44" s="97">
        <f t="shared" si="6"/>
        <v>288748.25599999999</v>
      </c>
      <c r="P44" s="59"/>
    </row>
    <row r="45" spans="2:16" s="58" customFormat="1" x14ac:dyDescent="0.2">
      <c r="B45" s="73" t="s">
        <v>71</v>
      </c>
      <c r="C45" s="86"/>
      <c r="D45" s="86"/>
      <c r="E45" s="86"/>
      <c r="F45" s="86"/>
      <c r="G45" s="86"/>
      <c r="H45" s="86"/>
      <c r="I45" s="86"/>
      <c r="J45" s="86"/>
      <c r="K45" s="86"/>
      <c r="L45" s="86"/>
      <c r="M45" s="86"/>
      <c r="N45" s="86"/>
    </row>
    <row r="46" spans="2:16" s="58" customFormat="1" ht="5.25" customHeight="1" x14ac:dyDescent="0.2">
      <c r="B46" s="85"/>
      <c r="C46" s="86"/>
      <c r="D46" s="86"/>
      <c r="E46" s="86"/>
      <c r="F46" s="86"/>
      <c r="G46" s="86"/>
      <c r="H46" s="86"/>
      <c r="I46" s="86"/>
      <c r="J46" s="86"/>
      <c r="K46" s="86"/>
      <c r="L46" s="86"/>
      <c r="M46" s="86"/>
      <c r="N46" s="86"/>
    </row>
    <row r="47" spans="2:16" s="58" customFormat="1" x14ac:dyDescent="0.2">
      <c r="B47" s="133" t="s">
        <v>106</v>
      </c>
      <c r="C47" s="133"/>
      <c r="D47" s="133"/>
      <c r="E47" s="133"/>
      <c r="F47" s="133"/>
      <c r="G47" s="133"/>
      <c r="H47" s="133"/>
      <c r="I47" s="133"/>
      <c r="J47" s="133"/>
      <c r="K47" s="133"/>
      <c r="L47" s="133"/>
      <c r="M47" s="133"/>
      <c r="N47" s="133"/>
      <c r="O47" s="133"/>
    </row>
    <row r="48" spans="2:16" s="58" customFormat="1" ht="4.5" customHeight="1" thickBot="1" x14ac:dyDescent="0.25">
      <c r="B48" s="86"/>
      <c r="C48" s="86"/>
      <c r="D48" s="86"/>
      <c r="E48" s="86"/>
      <c r="F48" s="86"/>
      <c r="G48" s="86"/>
      <c r="H48" s="86"/>
      <c r="I48" s="86"/>
      <c r="J48" s="86"/>
      <c r="K48" s="86"/>
      <c r="L48" s="86"/>
      <c r="M48" s="86"/>
      <c r="N48" s="86"/>
    </row>
    <row r="49" spans="2:15" s="58" customFormat="1" x14ac:dyDescent="0.2">
      <c r="B49" s="87" t="s">
        <v>77</v>
      </c>
      <c r="C49" s="88" t="s">
        <v>51</v>
      </c>
      <c r="D49" s="88" t="s">
        <v>52</v>
      </c>
      <c r="E49" s="88" t="s">
        <v>53</v>
      </c>
      <c r="F49" s="88" t="s">
        <v>54</v>
      </c>
      <c r="G49" s="88" t="s">
        <v>55</v>
      </c>
      <c r="H49" s="88" t="s">
        <v>56</v>
      </c>
      <c r="I49" s="88" t="s">
        <v>57</v>
      </c>
      <c r="J49" s="88" t="s">
        <v>58</v>
      </c>
      <c r="K49" s="88" t="s">
        <v>59</v>
      </c>
      <c r="L49" s="88" t="s">
        <v>60</v>
      </c>
      <c r="M49" s="88" t="s">
        <v>61</v>
      </c>
      <c r="N49" s="88" t="s">
        <v>62</v>
      </c>
      <c r="O49" s="89" t="s">
        <v>63</v>
      </c>
    </row>
    <row r="50" spans="2:15" s="58" customFormat="1" x14ac:dyDescent="0.2">
      <c r="B50" s="110" t="s">
        <v>84</v>
      </c>
      <c r="C50" s="91">
        <v>201.6</v>
      </c>
      <c r="D50" s="91">
        <v>44</v>
      </c>
      <c r="E50" s="91">
        <v>285</v>
      </c>
      <c r="F50" s="91">
        <v>333</v>
      </c>
      <c r="G50" s="91">
        <v>232.5</v>
      </c>
      <c r="H50" s="91">
        <v>669.1</v>
      </c>
      <c r="I50" s="91">
        <v>109</v>
      </c>
      <c r="J50" s="91">
        <v>801</v>
      </c>
      <c r="K50" s="91">
        <v>264</v>
      </c>
      <c r="L50" s="91">
        <v>577.84</v>
      </c>
      <c r="M50" s="91">
        <v>79</v>
      </c>
      <c r="N50" s="91">
        <v>0</v>
      </c>
      <c r="O50" s="97">
        <f t="shared" ref="O50:O62" si="11">SUM(C50:N50)</f>
        <v>3596.04</v>
      </c>
    </row>
    <row r="51" spans="2:15" s="58" customFormat="1" x14ac:dyDescent="0.2">
      <c r="B51" s="110" t="s">
        <v>85</v>
      </c>
      <c r="C51" s="91">
        <f>341.31+85</f>
        <v>426.31</v>
      </c>
      <c r="D51" s="91">
        <v>299.67</v>
      </c>
      <c r="E51" s="91">
        <v>1663.33</v>
      </c>
      <c r="F51" s="91">
        <v>2469.91</v>
      </c>
      <c r="G51" s="91">
        <v>542.87</v>
      </c>
      <c r="H51" s="91">
        <v>476.94</v>
      </c>
      <c r="I51" s="91">
        <v>1020.691</v>
      </c>
      <c r="J51" s="91">
        <v>555.58000000000004</v>
      </c>
      <c r="K51" s="91">
        <v>1338.8610000000001</v>
      </c>
      <c r="L51" s="91">
        <v>1720.396</v>
      </c>
      <c r="M51" s="91">
        <v>1198.319</v>
      </c>
      <c r="N51" s="91">
        <v>364.33</v>
      </c>
      <c r="O51" s="97">
        <f t="shared" si="11"/>
        <v>12077.206999999999</v>
      </c>
    </row>
    <row r="52" spans="2:15" s="58" customFormat="1" x14ac:dyDescent="0.2">
      <c r="B52" s="110" t="s">
        <v>95</v>
      </c>
      <c r="C52" s="99">
        <v>0</v>
      </c>
      <c r="D52" s="99">
        <v>0</v>
      </c>
      <c r="E52" s="99">
        <v>0</v>
      </c>
      <c r="F52" s="99">
        <v>0</v>
      </c>
      <c r="G52" s="99">
        <v>0</v>
      </c>
      <c r="H52" s="99">
        <v>0</v>
      </c>
      <c r="I52" s="99">
        <v>0</v>
      </c>
      <c r="J52" s="99">
        <v>0</v>
      </c>
      <c r="K52" s="99">
        <v>0</v>
      </c>
      <c r="L52" s="99">
        <v>0</v>
      </c>
      <c r="M52" s="99">
        <v>12906.558000000001</v>
      </c>
      <c r="N52" s="99">
        <v>0</v>
      </c>
      <c r="O52" s="97">
        <f t="shared" si="11"/>
        <v>12906.558000000001</v>
      </c>
    </row>
    <row r="53" spans="2:15" s="59" customFormat="1" x14ac:dyDescent="0.2">
      <c r="B53" s="115" t="s">
        <v>93</v>
      </c>
      <c r="C53" s="116">
        <v>0</v>
      </c>
      <c r="D53" s="116">
        <v>0</v>
      </c>
      <c r="E53" s="116">
        <v>0</v>
      </c>
      <c r="F53" s="116">
        <v>0</v>
      </c>
      <c r="G53" s="116">
        <v>0</v>
      </c>
      <c r="H53" s="116">
        <v>0</v>
      </c>
      <c r="I53" s="99">
        <v>0</v>
      </c>
      <c r="J53" s="99">
        <v>0</v>
      </c>
      <c r="K53" s="99">
        <v>0</v>
      </c>
      <c r="L53" s="99">
        <v>0</v>
      </c>
      <c r="M53" s="99">
        <v>0</v>
      </c>
      <c r="N53" s="99">
        <v>0</v>
      </c>
      <c r="O53" s="97">
        <f t="shared" ref="O53" si="12">SUM(C53:N53)</f>
        <v>0</v>
      </c>
    </row>
    <row r="54" spans="2:15" s="59" customFormat="1" x14ac:dyDescent="0.2">
      <c r="B54" s="115" t="s">
        <v>94</v>
      </c>
      <c r="C54" s="116">
        <v>0</v>
      </c>
      <c r="D54" s="116">
        <v>0</v>
      </c>
      <c r="E54" s="116">
        <v>0</v>
      </c>
      <c r="F54" s="116">
        <v>0</v>
      </c>
      <c r="G54" s="116">
        <v>0</v>
      </c>
      <c r="H54" s="116">
        <v>0</v>
      </c>
      <c r="I54" s="99">
        <v>0</v>
      </c>
      <c r="J54" s="99">
        <v>150</v>
      </c>
      <c r="K54" s="99">
        <v>170</v>
      </c>
      <c r="L54" s="99">
        <v>350</v>
      </c>
      <c r="M54" s="99">
        <v>154</v>
      </c>
      <c r="N54" s="99">
        <v>162</v>
      </c>
      <c r="O54" s="97">
        <f t="shared" si="11"/>
        <v>986</v>
      </c>
    </row>
    <row r="55" spans="2:15" s="58" customFormat="1" x14ac:dyDescent="0.2">
      <c r="B55" s="98" t="s">
        <v>86</v>
      </c>
      <c r="C55" s="91">
        <v>0</v>
      </c>
      <c r="D55" s="91">
        <v>0</v>
      </c>
      <c r="E55" s="91">
        <v>0</v>
      </c>
      <c r="F55" s="91">
        <v>0</v>
      </c>
      <c r="G55" s="91">
        <v>0</v>
      </c>
      <c r="H55" s="91">
        <v>0</v>
      </c>
      <c r="I55" s="91">
        <v>0</v>
      </c>
      <c r="J55" s="91">
        <v>0</v>
      </c>
      <c r="K55" s="91">
        <v>0</v>
      </c>
      <c r="L55" s="91">
        <v>0</v>
      </c>
      <c r="M55" s="91">
        <v>0</v>
      </c>
      <c r="N55" s="91">
        <v>0</v>
      </c>
      <c r="O55" s="97">
        <f t="shared" si="11"/>
        <v>0</v>
      </c>
    </row>
    <row r="56" spans="2:15" s="58" customFormat="1" x14ac:dyDescent="0.2">
      <c r="B56" s="112" t="s">
        <v>87</v>
      </c>
      <c r="C56" s="99">
        <v>0</v>
      </c>
      <c r="D56" s="99">
        <v>0</v>
      </c>
      <c r="E56" s="99">
        <v>0</v>
      </c>
      <c r="F56" s="99">
        <v>0</v>
      </c>
      <c r="G56" s="100">
        <v>0</v>
      </c>
      <c r="H56" s="100">
        <v>0</v>
      </c>
      <c r="I56" s="100">
        <v>0</v>
      </c>
      <c r="J56" s="100">
        <v>0</v>
      </c>
      <c r="K56" s="100">
        <v>0</v>
      </c>
      <c r="L56" s="100">
        <v>0</v>
      </c>
      <c r="M56" s="100">
        <v>0</v>
      </c>
      <c r="N56" s="100">
        <v>0</v>
      </c>
      <c r="O56" s="97">
        <f t="shared" si="11"/>
        <v>0</v>
      </c>
    </row>
    <row r="57" spans="2:15" s="58" customFormat="1" x14ac:dyDescent="0.2">
      <c r="B57" s="113" t="s">
        <v>83</v>
      </c>
      <c r="C57" s="104">
        <f>SUM(C58:C61)</f>
        <v>871.52</v>
      </c>
      <c r="D57" s="104">
        <f t="shared" ref="D57:N57" si="13">SUM(D58:D61)</f>
        <v>1561.31</v>
      </c>
      <c r="E57" s="104">
        <f t="shared" si="13"/>
        <v>753.53</v>
      </c>
      <c r="F57" s="104">
        <f t="shared" si="13"/>
        <v>752.34999999999991</v>
      </c>
      <c r="G57" s="104">
        <f t="shared" si="13"/>
        <v>502.57</v>
      </c>
      <c r="H57" s="104">
        <f t="shared" si="13"/>
        <v>1071.29</v>
      </c>
      <c r="I57" s="104">
        <f t="shared" si="13"/>
        <v>1144.5</v>
      </c>
      <c r="J57" s="104">
        <f t="shared" si="13"/>
        <v>1712.2630000000001</v>
      </c>
      <c r="K57" s="104">
        <f t="shared" si="13"/>
        <v>2668.46</v>
      </c>
      <c r="L57" s="104">
        <f t="shared" si="13"/>
        <v>2142.98</v>
      </c>
      <c r="M57" s="104">
        <f t="shared" si="13"/>
        <v>764.42000000000007</v>
      </c>
      <c r="N57" s="104">
        <f t="shared" si="13"/>
        <v>1553.19</v>
      </c>
      <c r="O57" s="97">
        <f t="shared" si="11"/>
        <v>15498.383000000002</v>
      </c>
    </row>
    <row r="58" spans="2:15" s="58" customFormat="1" x14ac:dyDescent="0.2">
      <c r="B58" s="111" t="s">
        <v>90</v>
      </c>
      <c r="C58" s="91">
        <v>311.74</v>
      </c>
      <c r="D58" s="91">
        <v>286.72000000000003</v>
      </c>
      <c r="E58" s="99">
        <v>369.9</v>
      </c>
      <c r="F58" s="99">
        <v>326.89</v>
      </c>
      <c r="G58" s="100">
        <v>151.68</v>
      </c>
      <c r="H58" s="100">
        <v>479.67</v>
      </c>
      <c r="I58" s="100">
        <v>534.17999999999995</v>
      </c>
      <c r="J58" s="100">
        <v>393.09100000000001</v>
      </c>
      <c r="K58" s="100">
        <v>245.25</v>
      </c>
      <c r="L58" s="100">
        <v>479.63</v>
      </c>
      <c r="M58" s="100">
        <v>333.63</v>
      </c>
      <c r="N58" s="100">
        <v>442.01</v>
      </c>
      <c r="O58" s="97">
        <f t="shared" si="11"/>
        <v>4354.3910000000005</v>
      </c>
    </row>
    <row r="59" spans="2:15" s="58" customFormat="1" x14ac:dyDescent="0.2">
      <c r="B59" s="111" t="s">
        <v>91</v>
      </c>
      <c r="C59" s="91">
        <v>161.5</v>
      </c>
      <c r="D59" s="91">
        <v>213.28</v>
      </c>
      <c r="E59" s="99">
        <v>167.02</v>
      </c>
      <c r="F59" s="99">
        <v>124.78</v>
      </c>
      <c r="G59" s="100">
        <v>188.33</v>
      </c>
      <c r="H59" s="100">
        <v>307.95999999999998</v>
      </c>
      <c r="I59" s="100">
        <v>250.38</v>
      </c>
      <c r="J59" s="100">
        <v>298.13600000000002</v>
      </c>
      <c r="K59" s="100">
        <v>164.46</v>
      </c>
      <c r="L59" s="100">
        <v>214.33</v>
      </c>
      <c r="M59" s="100">
        <v>169.3</v>
      </c>
      <c r="N59" s="100">
        <v>188.83</v>
      </c>
      <c r="O59" s="97">
        <f t="shared" si="11"/>
        <v>2448.306</v>
      </c>
    </row>
    <row r="60" spans="2:15" s="58" customFormat="1" x14ac:dyDescent="0.2">
      <c r="B60" s="111" t="s">
        <v>92</v>
      </c>
      <c r="C60" s="91">
        <v>218.48</v>
      </c>
      <c r="D60" s="91">
        <v>319.49</v>
      </c>
      <c r="E60" s="99">
        <v>216.61</v>
      </c>
      <c r="F60" s="99">
        <v>300.68</v>
      </c>
      <c r="G60" s="100">
        <v>162.56</v>
      </c>
      <c r="H60" s="100">
        <v>283.66000000000003</v>
      </c>
      <c r="I60" s="100">
        <v>359.94</v>
      </c>
      <c r="J60" s="100">
        <v>381.83600000000001</v>
      </c>
      <c r="K60" s="100">
        <v>194.75</v>
      </c>
      <c r="L60" s="100">
        <v>328.02</v>
      </c>
      <c r="M60" s="100">
        <v>261.49</v>
      </c>
      <c r="N60" s="100">
        <v>329.35</v>
      </c>
      <c r="O60" s="97">
        <f t="shared" si="11"/>
        <v>3356.8660000000004</v>
      </c>
    </row>
    <row r="61" spans="2:15" s="58" customFormat="1" x14ac:dyDescent="0.2">
      <c r="B61" s="111" t="s">
        <v>110</v>
      </c>
      <c r="C61" s="121">
        <v>179.8</v>
      </c>
      <c r="D61" s="121">
        <v>741.82</v>
      </c>
      <c r="E61" s="121">
        <v>0</v>
      </c>
      <c r="F61" s="121">
        <v>0</v>
      </c>
      <c r="G61" s="122">
        <v>0</v>
      </c>
      <c r="H61" s="122">
        <v>0</v>
      </c>
      <c r="I61" s="122">
        <v>0</v>
      </c>
      <c r="J61" s="122">
        <v>639.20000000000005</v>
      </c>
      <c r="K61" s="122">
        <v>2064</v>
      </c>
      <c r="L61" s="122">
        <v>1121</v>
      </c>
      <c r="M61" s="122">
        <v>0</v>
      </c>
      <c r="N61" s="122">
        <v>593</v>
      </c>
      <c r="O61" s="97">
        <f t="shared" si="11"/>
        <v>5338.82</v>
      </c>
    </row>
    <row r="62" spans="2:15" ht="12" customHeight="1" thickBot="1" x14ac:dyDescent="0.25">
      <c r="B62" s="101" t="s">
        <v>63</v>
      </c>
      <c r="C62" s="102">
        <f>SUM(C50,C51,C52,C53,C54,C55,C57)</f>
        <v>1499.4299999999998</v>
      </c>
      <c r="D62" s="102">
        <f t="shared" ref="D62:N62" si="14">SUM(D50,D51,D52:D52,D53,D54,D55,D57)</f>
        <v>1904.98</v>
      </c>
      <c r="E62" s="102">
        <f t="shared" si="14"/>
        <v>2701.8599999999997</v>
      </c>
      <c r="F62" s="102">
        <f t="shared" si="14"/>
        <v>3555.2599999999998</v>
      </c>
      <c r="G62" s="102">
        <f t="shared" si="14"/>
        <v>1277.94</v>
      </c>
      <c r="H62" s="102">
        <f t="shared" si="14"/>
        <v>2217.33</v>
      </c>
      <c r="I62" s="102">
        <f t="shared" si="14"/>
        <v>2274.1909999999998</v>
      </c>
      <c r="J62" s="102">
        <f t="shared" si="14"/>
        <v>3218.8429999999998</v>
      </c>
      <c r="K62" s="102">
        <f t="shared" si="14"/>
        <v>4441.3209999999999</v>
      </c>
      <c r="L62" s="102">
        <f t="shared" si="14"/>
        <v>4791.2160000000003</v>
      </c>
      <c r="M62" s="102">
        <f t="shared" si="14"/>
        <v>15102.297</v>
      </c>
      <c r="N62" s="102">
        <f t="shared" si="14"/>
        <v>2079.52</v>
      </c>
      <c r="O62" s="97">
        <f t="shared" si="11"/>
        <v>45064.187999999995</v>
      </c>
    </row>
    <row r="63" spans="2:15" x14ac:dyDescent="0.2">
      <c r="B63" s="73" t="s">
        <v>71</v>
      </c>
    </row>
    <row r="64" spans="2:15" x14ac:dyDescent="0.2">
      <c r="B64" s="133" t="s">
        <v>107</v>
      </c>
      <c r="C64" s="133"/>
      <c r="D64" s="133"/>
      <c r="E64" s="133"/>
      <c r="F64" s="133"/>
      <c r="G64" s="133"/>
      <c r="H64" s="133"/>
      <c r="I64" s="133"/>
      <c r="J64" s="133"/>
      <c r="K64" s="133"/>
      <c r="L64" s="133"/>
      <c r="M64" s="133"/>
      <c r="N64" s="133"/>
      <c r="O64" s="133"/>
    </row>
    <row r="65" spans="2:15" ht="4.5" customHeight="1" thickBot="1" x14ac:dyDescent="0.25"/>
    <row r="66" spans="2:15" x14ac:dyDescent="0.2">
      <c r="B66" s="87" t="s">
        <v>77</v>
      </c>
      <c r="C66" s="88" t="s">
        <v>51</v>
      </c>
      <c r="D66" s="88" t="s">
        <v>52</v>
      </c>
      <c r="E66" s="88" t="s">
        <v>53</v>
      </c>
      <c r="F66" s="88" t="s">
        <v>54</v>
      </c>
      <c r="G66" s="88" t="s">
        <v>55</v>
      </c>
      <c r="H66" s="88" t="s">
        <v>56</v>
      </c>
      <c r="I66" s="88" t="s">
        <v>57</v>
      </c>
      <c r="J66" s="88" t="s">
        <v>58</v>
      </c>
      <c r="K66" s="88" t="s">
        <v>59</v>
      </c>
      <c r="L66" s="88" t="s">
        <v>60</v>
      </c>
      <c r="M66" s="88" t="s">
        <v>61</v>
      </c>
      <c r="N66" s="88" t="s">
        <v>62</v>
      </c>
      <c r="O66" s="89" t="s">
        <v>63</v>
      </c>
    </row>
    <row r="67" spans="2:15" x14ac:dyDescent="0.2">
      <c r="B67" s="110" t="s">
        <v>39</v>
      </c>
      <c r="C67" s="103">
        <v>390</v>
      </c>
      <c r="D67" s="103">
        <v>981</v>
      </c>
      <c r="E67" s="103">
        <v>934</v>
      </c>
      <c r="F67" s="103">
        <v>1165</v>
      </c>
      <c r="G67" s="103">
        <v>1284</v>
      </c>
      <c r="H67" s="103">
        <v>1723</v>
      </c>
      <c r="I67" s="103">
        <v>2159</v>
      </c>
      <c r="J67" s="103">
        <v>1922</v>
      </c>
      <c r="K67" s="103">
        <v>1988</v>
      </c>
      <c r="L67" s="103">
        <v>1932</v>
      </c>
      <c r="M67" s="103">
        <v>1911</v>
      </c>
      <c r="N67" s="103">
        <v>1728</v>
      </c>
      <c r="O67" s="114">
        <f>SUM(C67:N67)</f>
        <v>18117</v>
      </c>
    </row>
    <row r="68" spans="2:15" x14ac:dyDescent="0.2">
      <c r="B68" s="110" t="s">
        <v>88</v>
      </c>
      <c r="C68" s="103">
        <v>0</v>
      </c>
      <c r="D68" s="103">
        <v>0</v>
      </c>
      <c r="E68" s="103">
        <v>0</v>
      </c>
      <c r="F68" s="103">
        <v>0</v>
      </c>
      <c r="G68" s="103">
        <v>0</v>
      </c>
      <c r="H68" s="103">
        <v>0</v>
      </c>
      <c r="I68" s="103">
        <v>0</v>
      </c>
      <c r="J68" s="103">
        <v>0</v>
      </c>
      <c r="K68" s="103">
        <v>0</v>
      </c>
      <c r="L68" s="103">
        <v>0</v>
      </c>
      <c r="M68" s="103">
        <v>0</v>
      </c>
      <c r="N68" s="103">
        <v>0</v>
      </c>
      <c r="O68" s="114">
        <f>SUM(C68:N68)</f>
        <v>0</v>
      </c>
    </row>
    <row r="69" spans="2:15" ht="12.75" thickBot="1" x14ac:dyDescent="0.25">
      <c r="B69" s="81" t="s">
        <v>63</v>
      </c>
      <c r="C69" s="101">
        <f t="shared" ref="C69:N69" si="15">SUM(C67:C68)</f>
        <v>390</v>
      </c>
      <c r="D69" s="101">
        <f t="shared" si="15"/>
        <v>981</v>
      </c>
      <c r="E69" s="101">
        <f t="shared" si="15"/>
        <v>934</v>
      </c>
      <c r="F69" s="101">
        <f t="shared" si="15"/>
        <v>1165</v>
      </c>
      <c r="G69" s="101">
        <f t="shared" si="15"/>
        <v>1284</v>
      </c>
      <c r="H69" s="101">
        <f t="shared" si="15"/>
        <v>1723</v>
      </c>
      <c r="I69" s="101">
        <f t="shared" si="15"/>
        <v>2159</v>
      </c>
      <c r="J69" s="101">
        <f t="shared" si="15"/>
        <v>1922</v>
      </c>
      <c r="K69" s="101">
        <f t="shared" si="15"/>
        <v>1988</v>
      </c>
      <c r="L69" s="101">
        <f t="shared" si="15"/>
        <v>1932</v>
      </c>
      <c r="M69" s="101">
        <f t="shared" si="15"/>
        <v>1911</v>
      </c>
      <c r="N69" s="101">
        <f t="shared" si="15"/>
        <v>1728</v>
      </c>
      <c r="O69" s="114">
        <f>SUM(C69:N69)</f>
        <v>18117</v>
      </c>
    </row>
    <row r="70" spans="2:15" ht="11.25" customHeight="1" x14ac:dyDescent="0.2"/>
  </sheetData>
  <mergeCells count="6">
    <mergeCell ref="B64:O64"/>
    <mergeCell ref="B1:O1"/>
    <mergeCell ref="B10:O10"/>
    <mergeCell ref="B21:O21"/>
    <mergeCell ref="B28:O28"/>
    <mergeCell ref="B47:O47"/>
  </mergeCells>
  <pageMargins left="0.86614173228346458" right="0.31496062992125984" top="0.15748031496062992" bottom="0.78740157480314965" header="0" footer="0"/>
  <pageSetup paperSize="119" scale="55" orientation="landscape" r:id="rId1"/>
  <headerFooter alignWithMargins="0"/>
  <rowBreaks count="2" manualBreakCount="2">
    <brk id="44" max="16383" man="1"/>
    <brk id="62"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Mov.PortuarioMensual </vt:lpstr>
      <vt:lpstr>Mov. carga </vt:lpstr>
      <vt:lpstr>'Mov.PortuarioMensual '!Área_de_impresión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Alejandro Solano Gonzalez</cp:lastModifiedBy>
  <cp:lastPrinted>2014-01-30T16:30:36Z</cp:lastPrinted>
  <dcterms:created xsi:type="dcterms:W3CDTF">2010-12-29T18:43:41Z</dcterms:created>
  <dcterms:modified xsi:type="dcterms:W3CDTF">2014-03-13T20:55:07Z</dcterms:modified>
</cp:coreProperties>
</file>