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0" yWindow="240" windowWidth="7755" windowHeight="8295" tabRatio="752" firstSheet="3" activeTab="3"/>
  </bookViews>
  <sheets>
    <sheet name="Mov.PortuarioMensual " sheetId="1" state="hidden" r:id="rId1"/>
    <sheet name="Mov. Embarcaciones " sheetId="2" state="hidden" r:id="rId2"/>
    <sheet name="Mov. carga " sheetId="3" state="hidden" r:id="rId3"/>
    <sheet name="mpm01" sheetId="4" r:id="rId4"/>
    <sheet name="mpm02" sheetId="5" state="hidden" r:id="rId5"/>
    <sheet name="MPM03A  " sheetId="6" state="hidden" r:id="rId6"/>
    <sheet name="MPM03A (2)" sheetId="7" state="hidden" r:id="rId7"/>
  </sheets>
  <definedNames>
    <definedName name="_xlnm.Print_Area" localSheetId="0">'Mov.PortuarioMensual '!$A$1:$P$69</definedName>
  </definedNames>
  <calcPr fullCalcOnLoad="1"/>
</workbook>
</file>

<file path=xl/sharedStrings.xml><?xml version="1.0" encoding="utf-8"?>
<sst xmlns="http://schemas.openxmlformats.org/spreadsheetml/2006/main" count="631" uniqueCount="264">
  <si>
    <t>C O N C E P T O</t>
  </si>
  <si>
    <t xml:space="preserve">  </t>
  </si>
  <si>
    <t xml:space="preserve">ARRIBO DE EMBARCACIONES </t>
  </si>
  <si>
    <t>BUQUES OPERADOS</t>
  </si>
  <si>
    <t>Otros (+)</t>
  </si>
  <si>
    <t>Altura</t>
  </si>
  <si>
    <t xml:space="preserve">      Importación</t>
  </si>
  <si>
    <t xml:space="preserve">      Exportación</t>
  </si>
  <si>
    <t>Off shore (*)</t>
  </si>
  <si>
    <t>Por tipo de carga (Toneladas)</t>
  </si>
  <si>
    <t>General suelta (Altura TUM)</t>
  </si>
  <si>
    <t>General Contenerizada (TUM)</t>
  </si>
  <si>
    <t>Granel Agrícola (Altura TUM)</t>
  </si>
  <si>
    <t>Fluidos (T. Abast.)</t>
  </si>
  <si>
    <t>Petróleo y derivados</t>
  </si>
  <si>
    <t>Contenedores (TEUS)</t>
  </si>
  <si>
    <t>Importación</t>
  </si>
  <si>
    <t>Exportación</t>
  </si>
  <si>
    <t xml:space="preserve">Vehículos automotores </t>
  </si>
  <si>
    <t>Pasajeros</t>
  </si>
  <si>
    <t>Transbordadores</t>
  </si>
  <si>
    <t>(+) Se refiere a buques de la Armada de México, Geofísico, Oceanografíco, Sismológicos, taller de Buceo</t>
  </si>
  <si>
    <t xml:space="preserve">     y Draga en operaciones de dragado.</t>
  </si>
  <si>
    <t>(*) Preliminar</t>
  </si>
  <si>
    <t>(**) Incluye Lanchas</t>
  </si>
  <si>
    <t>ARRIBO DE EMBARCACIONES: Se refiere a la entrada de una embarcación en cualquiera de las terminales (TUM, Terminal de Abastecimiento) contabilizando su arribo en donde entre primero.</t>
  </si>
  <si>
    <t>Tipo de Buque</t>
  </si>
  <si>
    <t>Enero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</si>
  <si>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</si>
  <si>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</si>
  <si>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</si>
  <si>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</si>
  <si>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</si>
  <si>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</si>
  <si>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</si>
  <si>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</si>
  <si>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Buque Motor</t>
  </si>
  <si>
    <t>Producto</t>
  </si>
  <si>
    <t>Maya</t>
  </si>
  <si>
    <t>Itsmo</t>
  </si>
  <si>
    <t>Olmeca</t>
  </si>
  <si>
    <t>*Volumen de carga en toneladas</t>
  </si>
  <si>
    <t>Insumos transportados por PEMEX  Exploración y Producción al área de Plataformas por el Puerto de Dos Bocas</t>
  </si>
  <si>
    <t>* Preliminar</t>
  </si>
  <si>
    <t>*La carga  sobre cubierta consiste en : Estructuras, Tuberías, Tamborada, Provisiones y otras</t>
  </si>
  <si>
    <t xml:space="preserve"> Producto</t>
  </si>
  <si>
    <t xml:space="preserve">Fluídos petroleros </t>
  </si>
  <si>
    <t>Graneles (Agrícola/Mineral)</t>
  </si>
  <si>
    <t>Cont. (TEUS) pzs.</t>
  </si>
  <si>
    <t>Carga Mineral (Barita y Grava)</t>
  </si>
  <si>
    <t>Contenerizada</t>
  </si>
  <si>
    <t xml:space="preserve">MOVIMIENTO DE CARGA </t>
  </si>
  <si>
    <t>Por tipo de trafico (Toneladas)</t>
  </si>
  <si>
    <t>Cabotaje de entrada (TUM)</t>
  </si>
  <si>
    <t>Terminal de Usos Múltiples con carga</t>
  </si>
  <si>
    <t>Terminal de Usos Múltiples sin carga</t>
  </si>
  <si>
    <t>Terminal de Abastecimiento (Off Shore)**</t>
  </si>
  <si>
    <t>Monoboyas (Petroleros)</t>
  </si>
  <si>
    <t>Terminal de Usos Múltiples (Carga comercial)</t>
  </si>
  <si>
    <t>Terminal de Usos Múltiples (Sin carga)</t>
  </si>
  <si>
    <t>Terminal de Abastecimiento (Buque tanque)</t>
  </si>
  <si>
    <t>Cabotaje de salida (TUM)</t>
  </si>
  <si>
    <t>General Suelta (Cabotaje TUM)</t>
  </si>
  <si>
    <t>Carga General Off Shore (T. Abast.)</t>
  </si>
  <si>
    <t>Cabotaje de entrada</t>
  </si>
  <si>
    <t>Cabotaje de salida</t>
  </si>
  <si>
    <t>Embarque/Desembarque de pasajeros</t>
  </si>
  <si>
    <t>Embarques</t>
  </si>
  <si>
    <t>Desembarques</t>
  </si>
  <si>
    <t>General Importación</t>
  </si>
  <si>
    <t>General exportación</t>
  </si>
  <si>
    <t>Contenerizada (tons)</t>
  </si>
  <si>
    <t xml:space="preserve">Contenedores (TEUS) </t>
  </si>
  <si>
    <t>Carga General Entrada</t>
  </si>
  <si>
    <t>Carga General Salida</t>
  </si>
  <si>
    <t>Pasajeros en Cruceros</t>
  </si>
  <si>
    <t>Tránsito</t>
  </si>
  <si>
    <t>Desembarcados</t>
  </si>
  <si>
    <t>Embarcados</t>
  </si>
  <si>
    <t>Febrero</t>
  </si>
  <si>
    <t>Pasajeros en cruceros</t>
  </si>
  <si>
    <t>Crucero</t>
  </si>
  <si>
    <t>Marzo</t>
  </si>
  <si>
    <t>Fluidos</t>
  </si>
  <si>
    <t>Fluidos (TUM)</t>
  </si>
  <si>
    <t>Abril</t>
  </si>
  <si>
    <t>Mineral unitizada</t>
  </si>
  <si>
    <t>Mayo</t>
  </si>
  <si>
    <t>Plataformas</t>
  </si>
  <si>
    <t>Junio</t>
  </si>
  <si>
    <t>Chalanes/barcazas/dragas</t>
  </si>
  <si>
    <t>Julio</t>
  </si>
  <si>
    <t>Agosto</t>
  </si>
  <si>
    <t>Septiembre</t>
  </si>
  <si>
    <t>Octubre</t>
  </si>
  <si>
    <t>Noviembre</t>
  </si>
  <si>
    <t>Diciembre</t>
  </si>
  <si>
    <t xml:space="preserve"> Acumulado Ene- Dic 2009</t>
  </si>
  <si>
    <t xml:space="preserve"> Acumulado Ene- Dic. 2010</t>
  </si>
  <si>
    <t>Serie Mensual de Movimiento Portuario 2010</t>
  </si>
  <si>
    <t>Movimiento de Embarcaciones (Arribos) en Terminal de Abastecimiento  2010</t>
  </si>
  <si>
    <t>Movimiento de Embarcaciones (Arribos) Terminal de Usos Múltiples 2010</t>
  </si>
  <si>
    <t>Movimiento de Embarcaciones en el área de Monoboyas 2010</t>
  </si>
  <si>
    <t>Movimiento mensual de carga de crudo en Monoboyas por calidad de producto 2010</t>
  </si>
  <si>
    <t>Movimiento mensual de carga Cabotaje en Terminal de Abastecimiento 2010</t>
  </si>
  <si>
    <t>Movimiento mensual de carga de Altura en la Terminal de Usos Multiples  2010</t>
  </si>
  <si>
    <t>Movimiento mensual de carga Cabotaje en Terminal de Usos Múltiples 2010</t>
  </si>
  <si>
    <t>Embarque y desembarque de pasajeros en la Terminal de Usos Múltiples 2010</t>
  </si>
  <si>
    <t>Cabotaje (T.Abast. diesel)</t>
  </si>
  <si>
    <t>Granel Mineral (TUM)</t>
  </si>
  <si>
    <t>Carga Bajo y sobre cubierta del puerto a las instalacones costa afuera.</t>
  </si>
  <si>
    <t>Carga sobre cubierta de las instalaciones costa afuera a Puerto.</t>
  </si>
  <si>
    <t>Carga de Chatarra, Residuos Peligrosos y no Peligrosos.</t>
  </si>
  <si>
    <t xml:space="preserve"> *La carga  Bajo Cubierta consiste en: Diesel, Cemento, Agua Potable, Agua de Perforación, Barita, Lodos, entre otras.</t>
  </si>
  <si>
    <t>BUQUES OPERADOS: Se refiere a los movimientos de enmienda que realiza un embarcación en su arribo, al pasarse de una terminal a otra (TUM, Terminal de Abastecimiento) sin salir del puerto.</t>
  </si>
  <si>
    <t>Coordinación General de Puertos y Marina Mercante</t>
  </si>
  <si>
    <t>Movimiento Portuario Mensual.</t>
  </si>
  <si>
    <t>MPM-01</t>
  </si>
  <si>
    <t>Puerto</t>
  </si>
  <si>
    <t>Dos Bocas</t>
  </si>
  <si>
    <t>Mes</t>
  </si>
  <si>
    <t>JULIO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</si>
  <si>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</si>
  <si>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</si>
  <si>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</si>
  <si>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</si>
  <si>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</si>
  <si>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</si>
  <si>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</si>
  <si>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</si>
  <si>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</si>
  <si>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</si>
  <si>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</si>
  <si>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</si>
  <si>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</si>
  <si>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General Agricola </t>
  </si>
  <si>
    <t>General Mineral ***</t>
  </si>
  <si>
    <t>Mineral Unitizada ***</t>
  </si>
  <si>
    <t xml:space="preserve">Fluidos     ***
</t>
  </si>
  <si>
    <t>Fluidos **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</si>
  <si>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</si>
  <si>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</si>
  <si>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</si>
  <si>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</si>
  <si>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</si>
  <si>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</si>
  <si>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</si>
  <si>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</si>
  <si>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</si>
  <si>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</si>
  <si>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</si>
  <si>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</si>
  <si>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</si>
  <si>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</si>
  <si>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</si>
  <si>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</si>
  <si>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</si>
  <si>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</si>
  <si>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TAE. JORGE ESCALANTE ULLIN</t>
  </si>
  <si>
    <t>No incluye tara</t>
  </si>
  <si>
    <t>Incluye Petroles y derivados</t>
  </si>
  <si>
    <t>Incluye embarcaciones menores</t>
  </si>
  <si>
    <t>Aprobó.</t>
  </si>
  <si>
    <t>ING. JORGE SALAS CUEVAS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</si>
  <si>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</si>
  <si>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</si>
  <si>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</si>
  <si>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</si>
  <si>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</si>
  <si>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</si>
  <si>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</si>
  <si>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</si>
  <si>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</si>
  <si>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</si>
  <si>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</si>
  <si>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</si>
  <si>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</si>
  <si>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</si>
  <si>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</si>
  <si>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</si>
  <si>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</si>
  <si>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 xml:space="preserve">  </t>
  </si>
  <si>
    <t>En Transbordo</t>
  </si>
  <si>
    <t>Refrig.</t>
  </si>
  <si>
    <t>V A C I O S</t>
  </si>
  <si>
    <t>20 Pies</t>
  </si>
  <si>
    <t>40 Pies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</si>
  <si>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</si>
  <si>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</si>
  <si>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</si>
  <si>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</si>
  <si>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</si>
  <si>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</si>
  <si>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</si>
  <si>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</si>
  <si>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</t>
  </si>
  <si>
    <t xml:space="preserve"> </t>
  </si>
  <si>
    <t>TIPO DE</t>
  </si>
  <si>
    <t>CALADO</t>
  </si>
  <si>
    <t>CARGA DE</t>
  </si>
  <si>
    <t>BOYA</t>
  </si>
  <si>
    <t>REF.</t>
  </si>
  <si>
    <t>NOMBRE DEL BUQUE</t>
  </si>
  <si>
    <t>BANDERA</t>
  </si>
  <si>
    <t>T.B.R.</t>
  </si>
  <si>
    <t>ESLORA</t>
  </si>
  <si>
    <t>MANGA</t>
  </si>
  <si>
    <t>EMBARCACION</t>
  </si>
  <si>
    <t xml:space="preserve">MAXIMO </t>
  </si>
  <si>
    <t>CRUDO TNS.</t>
  </si>
  <si>
    <t>NO.</t>
  </si>
  <si>
    <t>PUERTO ANTERIOR</t>
  </si>
  <si>
    <t>SIGUIENTE PUERTO</t>
  </si>
  <si>
    <t>MARAN ATLAS</t>
  </si>
  <si>
    <t>GRECIA</t>
  </si>
  <si>
    <t>BUQUE TANQUE</t>
  </si>
  <si>
    <t>18 x 28</t>
  </si>
  <si>
    <t>ESTADOS UNIDOS DE AMERICA</t>
  </si>
  <si>
    <t>AEGEAN POWER</t>
  </si>
  <si>
    <t>GRIEGO</t>
  </si>
  <si>
    <t>GLENROSS</t>
  </si>
  <si>
    <t>LIBERIA</t>
  </si>
  <si>
    <t>MARAN SAGITTA</t>
  </si>
  <si>
    <t>NORDSTRENGTH</t>
  </si>
  <si>
    <t>CHIPRE</t>
  </si>
  <si>
    <t>PANAGIA ARMATA</t>
  </si>
  <si>
    <t>JAG LATA</t>
  </si>
  <si>
    <t>INDIA</t>
  </si>
  <si>
    <t>LONDON STAR</t>
  </si>
  <si>
    <t>EAGLE CHARLOTTE</t>
  </si>
  <si>
    <t>SINGAPUR</t>
  </si>
  <si>
    <t>EAGLE ANAHEIM</t>
  </si>
  <si>
    <t>Terminal de Usos Múltiples</t>
  </si>
  <si>
    <t>No.</t>
  </si>
  <si>
    <t>CARGA O DESCARGA</t>
  </si>
  <si>
    <t>PROCEDENCIA</t>
  </si>
  <si>
    <t>DESTINO</t>
  </si>
  <si>
    <t>NOMBRE</t>
  </si>
  <si>
    <t>T.R.B.</t>
  </si>
  <si>
    <t>TIPO</t>
  </si>
  <si>
    <t>RITA CANDIES</t>
  </si>
  <si>
    <t>MEXICO</t>
  </si>
  <si>
    <t>ABASTECEDOR</t>
  </si>
  <si>
    <t>AREA DE PLATAFORMAS</t>
  </si>
  <si>
    <t>PUNTA DELGADA</t>
  </si>
  <si>
    <t>EBANKS TIDE</t>
  </si>
  <si>
    <t>ESTADOS UNIDOS</t>
  </si>
  <si>
    <t>ER KRISTIANSAND</t>
  </si>
  <si>
    <t>ANTIGUA &amp; BARBUDA</t>
  </si>
  <si>
    <t>BBC KELAN</t>
  </si>
  <si>
    <t>GRAN BRETAÑA</t>
  </si>
  <si>
    <t>BUQUE MOTOR</t>
  </si>
  <si>
    <t>MARIUPOL UKRAINE</t>
  </si>
  <si>
    <t>BELUGA NAVIGATION</t>
  </si>
  <si>
    <t>ANTIGUA Y BARBUDA</t>
  </si>
  <si>
    <t>ZARZIS TUNISIA</t>
  </si>
  <si>
    <t>DON ALEX</t>
  </si>
  <si>
    <t>REMOLCADOR</t>
  </si>
  <si>
    <t>MARKS TIDE</t>
  </si>
  <si>
    <t>OCEANIC I</t>
  </si>
  <si>
    <t>POSICIONAMIENTO DINAMICP</t>
  </si>
  <si>
    <t>CHOCA</t>
  </si>
  <si>
    <t>MEXICANA</t>
  </si>
  <si>
    <t>LANCHA DE PASAJE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</si>
</sst>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"/>
    <numFmt numFmtId="166" formatCode="#,##0.000"/>
    <numFmt numFmtId="167" formatCode="#,##0;[Red]#,##0"/>
    <numFmt numFmtId="168" formatCode="_-* #,##0_-;\-* #,##0_-;_-* &quot;-&quot;??_-;_-@_-"/>
    <numFmt numFmtId="169" formatCode="0.000"/>
    <numFmt numFmtId="170" formatCode="#,##0.00_ ;[Red]\-#,##0.00\ "/>
    <numFmt numFmtId="171" formatCode="#.##0"/>
    <numFmt numFmtId="172" formatCode="###0"/>
    <numFmt numFmtId="173" formatCode="###0.00"/>
    <numFmt numFmtId="174" formatCode="#,##0.0"/>
    <numFmt numFmtId="175" formatCode="#.00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4"/>
      <name val="Arial"/>
      <family val="2"/>
    </font>
    <font>
      <b/>
      <sz val="12"/>
      <color indexed="62"/>
      <name val="Arial"/>
      <family val="2"/>
    </font>
    <font>
      <b/>
      <sz val="7.5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62"/>
      <name val="Arial"/>
      <family val="2"/>
    </font>
    <font>
      <sz val="8"/>
      <color indexed="54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color indexed="9"/>
      <name val="Arial"/>
      <family val="2"/>
    </font>
    <font>
      <b/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sz val="7"/>
      <color indexed="62"/>
      <name val="Arial"/>
      <family val="2"/>
    </font>
    <font>
      <sz val="7"/>
      <color indexed="54"/>
      <name val="Arial"/>
      <family val="2"/>
    </font>
    <font>
      <b/>
      <sz val="9"/>
      <color indexed="54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9"/>
      <name val="Calibri"/>
      <family val="0"/>
    </font>
    <font>
      <vertAlign val="subscript"/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5" fillId="29" borderId="1" applyNumberFormat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58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29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0" fontId="8" fillId="0" borderId="14" xfId="0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3" xfId="0" applyFont="1" applyBorder="1" applyAlignment="1">
      <alignment/>
    </xf>
    <xf numFmtId="4" fontId="10" fillId="0" borderId="14" xfId="0" applyNumberFormat="1" applyFont="1" applyBorder="1" applyAlignment="1">
      <alignment/>
    </xf>
    <xf numFmtId="4" fontId="10" fillId="0" borderId="11" xfId="49" applyNumberFormat="1" applyFont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/>
    </xf>
    <xf numFmtId="3" fontId="8" fillId="0" borderId="14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168" fontId="10" fillId="0" borderId="11" xfId="49" applyNumberFormat="1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right"/>
    </xf>
    <xf numFmtId="0" fontId="3" fillId="0" borderId="0" xfId="0" applyFont="1" applyAlignment="1">
      <alignment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Alignment="1">
      <alignment/>
    </xf>
    <xf numFmtId="0" fontId="14" fillId="33" borderId="18" xfId="0" applyFont="1" applyFill="1" applyBorder="1" applyAlignment="1">
      <alignment/>
    </xf>
    <xf numFmtId="0" fontId="14" fillId="33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13" xfId="0" applyFont="1" applyFill="1" applyBorder="1" applyAlignment="1">
      <alignment/>
    </xf>
    <xf numFmtId="0" fontId="16" fillId="0" borderId="21" xfId="0" applyFont="1" applyFill="1" applyBorder="1" applyAlignment="1">
      <alignment horizontal="center"/>
    </xf>
    <xf numFmtId="3" fontId="17" fillId="33" borderId="22" xfId="0" applyNumberFormat="1" applyFont="1" applyFill="1" applyBorder="1" applyAlignment="1">
      <alignment horizontal="center"/>
    </xf>
    <xf numFmtId="0" fontId="17" fillId="33" borderId="16" xfId="0" applyFont="1" applyFill="1" applyBorder="1" applyAlignment="1">
      <alignment/>
    </xf>
    <xf numFmtId="0" fontId="17" fillId="33" borderId="2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wrapText="1"/>
    </xf>
    <xf numFmtId="0" fontId="17" fillId="33" borderId="17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4" fillId="33" borderId="24" xfId="0" applyFont="1" applyFill="1" applyBorder="1" applyAlignment="1">
      <alignment horizontal="center"/>
    </xf>
    <xf numFmtId="0" fontId="16" fillId="0" borderId="10" xfId="0" applyFont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6" fillId="33" borderId="25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4" fontId="19" fillId="0" borderId="0" xfId="0" applyNumberFormat="1" applyFont="1" applyAlignment="1">
      <alignment/>
    </xf>
    <xf numFmtId="0" fontId="16" fillId="0" borderId="13" xfId="0" applyFont="1" applyBorder="1" applyAlignment="1">
      <alignment/>
    </xf>
    <xf numFmtId="4" fontId="8" fillId="0" borderId="14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/>
    </xf>
    <xf numFmtId="4" fontId="20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4" fontId="6" fillId="33" borderId="17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0" fontId="14" fillId="33" borderId="26" xfId="0" applyFont="1" applyFill="1" applyBorder="1" applyAlignment="1">
      <alignment/>
    </xf>
    <xf numFmtId="0" fontId="14" fillId="33" borderId="27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4" fontId="14" fillId="33" borderId="22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4" fillId="33" borderId="28" xfId="0" applyFont="1" applyFill="1" applyBorder="1" applyAlignment="1">
      <alignment/>
    </xf>
    <xf numFmtId="0" fontId="14" fillId="33" borderId="29" xfId="0" applyFont="1" applyFill="1" applyBorder="1" applyAlignment="1">
      <alignment horizontal="center"/>
    </xf>
    <xf numFmtId="0" fontId="14" fillId="33" borderId="3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 vertical="center" wrapText="1"/>
    </xf>
    <xf numFmtId="4" fontId="16" fillId="0" borderId="14" xfId="0" applyNumberFormat="1" applyFont="1" applyFill="1" applyBorder="1" applyAlignment="1">
      <alignment horizontal="right"/>
    </xf>
    <xf numFmtId="4" fontId="14" fillId="33" borderId="22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/>
    </xf>
    <xf numFmtId="4" fontId="14" fillId="33" borderId="17" xfId="0" applyNumberFormat="1" applyFont="1" applyFill="1" applyBorder="1" applyAlignment="1">
      <alignment horizontal="right"/>
    </xf>
    <xf numFmtId="0" fontId="16" fillId="0" borderId="13" xfId="0" applyFont="1" applyFill="1" applyBorder="1" applyAlignment="1">
      <alignment horizontal="left" vertical="center" wrapText="1"/>
    </xf>
    <xf numFmtId="4" fontId="16" fillId="0" borderId="14" xfId="0" applyNumberFormat="1" applyFont="1" applyFill="1" applyBorder="1" applyAlignment="1">
      <alignment horizontal="right"/>
    </xf>
    <xf numFmtId="4" fontId="14" fillId="33" borderId="14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4" fontId="16" fillId="0" borderId="11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/>
    </xf>
    <xf numFmtId="4" fontId="16" fillId="0" borderId="14" xfId="0" applyNumberFormat="1" applyFont="1" applyFill="1" applyBorder="1" applyAlignment="1">
      <alignment horizontal="right" wrapText="1"/>
    </xf>
    <xf numFmtId="0" fontId="16" fillId="0" borderId="13" xfId="0" applyFont="1" applyFill="1" applyBorder="1" applyAlignment="1">
      <alignment/>
    </xf>
    <xf numFmtId="4" fontId="14" fillId="33" borderId="17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11" fillId="0" borderId="14" xfId="0" applyFont="1" applyFill="1" applyBorder="1" applyAlignment="1">
      <alignment wrapText="1"/>
    </xf>
    <xf numFmtId="3" fontId="14" fillId="33" borderId="17" xfId="0" applyNumberFormat="1" applyFont="1" applyFill="1" applyBorder="1" applyAlignment="1">
      <alignment horizontal="right"/>
    </xf>
    <xf numFmtId="3" fontId="16" fillId="0" borderId="14" xfId="0" applyNumberFormat="1" applyFont="1" applyFill="1" applyBorder="1" applyAlignment="1">
      <alignment horizontal="right"/>
    </xf>
    <xf numFmtId="3" fontId="17" fillId="33" borderId="14" xfId="0" applyNumberFormat="1" applyFont="1" applyFill="1" applyBorder="1" applyAlignment="1">
      <alignment horizontal="right"/>
    </xf>
    <xf numFmtId="4" fontId="8" fillId="0" borderId="11" xfId="0" applyNumberFormat="1" applyFont="1" applyBorder="1" applyAlignment="1">
      <alignment/>
    </xf>
    <xf numFmtId="17" fontId="6" fillId="33" borderId="24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16" fillId="0" borderId="13" xfId="0" applyFont="1" applyFill="1" applyBorder="1" applyAlignment="1">
      <alignment wrapText="1"/>
    </xf>
    <xf numFmtId="4" fontId="8" fillId="0" borderId="14" xfId="0" applyNumberFormat="1" applyFont="1" applyFill="1" applyBorder="1" applyAlignment="1">
      <alignment/>
    </xf>
    <xf numFmtId="0" fontId="10" fillId="0" borderId="31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32" xfId="0" applyFont="1" applyBorder="1" applyAlignment="1">
      <alignment/>
    </xf>
    <xf numFmtId="0" fontId="8" fillId="0" borderId="15" xfId="0" applyFont="1" applyBorder="1" applyAlignment="1">
      <alignment/>
    </xf>
    <xf numFmtId="3" fontId="10" fillId="0" borderId="31" xfId="0" applyNumberFormat="1" applyFont="1" applyBorder="1" applyAlignment="1">
      <alignment horizontal="right"/>
    </xf>
    <xf numFmtId="0" fontId="8" fillId="0" borderId="31" xfId="0" applyFont="1" applyBorder="1" applyAlignment="1">
      <alignment/>
    </xf>
    <xf numFmtId="0" fontId="10" fillId="0" borderId="32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4" fontId="8" fillId="34" borderId="11" xfId="0" applyNumberFormat="1" applyFont="1" applyFill="1" applyBorder="1" applyAlignment="1">
      <alignment/>
    </xf>
    <xf numFmtId="0" fontId="11" fillId="0" borderId="2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wrapText="1"/>
    </xf>
    <xf numFmtId="4" fontId="8" fillId="0" borderId="33" xfId="0" applyNumberFormat="1" applyFont="1" applyFill="1" applyBorder="1" applyAlignment="1">
      <alignment/>
    </xf>
    <xf numFmtId="4" fontId="8" fillId="0" borderId="33" xfId="0" applyNumberFormat="1" applyFont="1" applyBorder="1" applyAlignment="1">
      <alignment/>
    </xf>
    <xf numFmtId="4" fontId="6" fillId="33" borderId="34" xfId="0" applyNumberFormat="1" applyFont="1" applyFill="1" applyBorder="1" applyAlignment="1">
      <alignment/>
    </xf>
    <xf numFmtId="4" fontId="16" fillId="34" borderId="21" xfId="0" applyNumberFormat="1" applyFont="1" applyFill="1" applyBorder="1" applyAlignment="1">
      <alignment horizontal="right"/>
    </xf>
    <xf numFmtId="4" fontId="8" fillId="34" borderId="14" xfId="0" applyNumberFormat="1" applyFont="1" applyFill="1" applyBorder="1" applyAlignment="1">
      <alignment/>
    </xf>
    <xf numFmtId="4" fontId="8" fillId="34" borderId="21" xfId="0" applyNumberFormat="1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4" fontId="14" fillId="33" borderId="35" xfId="0" applyNumberFormat="1" applyFont="1" applyFill="1" applyBorder="1" applyAlignment="1">
      <alignment horizontal="right"/>
    </xf>
    <xf numFmtId="4" fontId="16" fillId="0" borderId="36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" fontId="21" fillId="0" borderId="0" xfId="0" applyNumberFormat="1" applyFont="1" applyAlignment="1">
      <alignment/>
    </xf>
    <xf numFmtId="4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 horizontal="right"/>
    </xf>
    <xf numFmtId="4" fontId="8" fillId="0" borderId="21" xfId="0" applyNumberFormat="1" applyFont="1" applyFill="1" applyBorder="1" applyAlignment="1">
      <alignment/>
    </xf>
    <xf numFmtId="0" fontId="16" fillId="0" borderId="13" xfId="0" applyFont="1" applyFill="1" applyBorder="1" applyAlignment="1">
      <alignment horizontal="justify" vertical="top" wrapText="1"/>
    </xf>
    <xf numFmtId="0" fontId="8" fillId="0" borderId="13" xfId="0" applyFont="1" applyFill="1" applyBorder="1" applyAlignment="1">
      <alignment/>
    </xf>
    <xf numFmtId="4" fontId="10" fillId="0" borderId="11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7" fillId="0" borderId="0" xfId="0" applyFont="1" applyFill="1" applyAlignment="1">
      <alignment/>
    </xf>
    <xf numFmtId="0" fontId="0" fillId="0" borderId="37" xfId="0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7" xfId="0" applyFill="1" applyBorder="1" applyAlignment="1">
      <alignment/>
    </xf>
    <xf numFmtId="4" fontId="26" fillId="0" borderId="37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3" fontId="26" fillId="34" borderId="37" xfId="0" applyNumberFormat="1" applyFont="1" applyFill="1" applyBorder="1" applyAlignment="1">
      <alignment horizontal="center"/>
    </xf>
    <xf numFmtId="3" fontId="26" fillId="0" borderId="37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vertical="center" wrapText="1"/>
    </xf>
    <xf numFmtId="4" fontId="26" fillId="34" borderId="37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right"/>
    </xf>
    <xf numFmtId="0" fontId="26" fillId="34" borderId="37" xfId="0" applyFont="1" applyFill="1" applyBorder="1" applyAlignment="1">
      <alignment horizontal="center"/>
    </xf>
    <xf numFmtId="0" fontId="26" fillId="0" borderId="37" xfId="0" applyFont="1" applyFill="1" applyBorder="1" applyAlignment="1">
      <alignment/>
    </xf>
    <xf numFmtId="0" fontId="0" fillId="0" borderId="0" xfId="0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6" fillId="0" borderId="38" xfId="0" applyFont="1" applyFill="1" applyBorder="1" applyAlignment="1">
      <alignment/>
    </xf>
    <xf numFmtId="3" fontId="0" fillId="34" borderId="38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 horizontal="center"/>
    </xf>
    <xf numFmtId="0" fontId="26" fillId="0" borderId="38" xfId="0" applyFont="1" applyFill="1" applyBorder="1" applyAlignment="1">
      <alignment horizontal="center"/>
    </xf>
    <xf numFmtId="0" fontId="26" fillId="0" borderId="39" xfId="0" applyFont="1" applyFill="1" applyBorder="1" applyAlignment="1">
      <alignment/>
    </xf>
    <xf numFmtId="4" fontId="26" fillId="0" borderId="39" xfId="0" applyNumberFormat="1" applyFont="1" applyFill="1" applyBorder="1" applyAlignment="1">
      <alignment horizontal="center"/>
    </xf>
    <xf numFmtId="4" fontId="26" fillId="0" borderId="40" xfId="0" applyNumberFormat="1" applyFont="1" applyFill="1" applyBorder="1" applyAlignment="1">
      <alignment horizontal="center"/>
    </xf>
    <xf numFmtId="3" fontId="26" fillId="0" borderId="41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/>
    </xf>
    <xf numFmtId="167" fontId="26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3" fontId="2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/>
    </xf>
    <xf numFmtId="0" fontId="0" fillId="0" borderId="37" xfId="0" applyFill="1" applyBorder="1" applyAlignment="1">
      <alignment horizontal="left"/>
    </xf>
    <xf numFmtId="0" fontId="3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43" xfId="0" applyFill="1" applyBorder="1" applyAlignment="1">
      <alignment/>
    </xf>
    <xf numFmtId="0" fontId="26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37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ont="1" applyFill="1" applyBorder="1" applyAlignment="1">
      <alignment/>
    </xf>
    <xf numFmtId="166" fontId="26" fillId="0" borderId="37" xfId="0" applyNumberFormat="1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7" xfId="0" applyFill="1" applyBorder="1" applyAlignment="1">
      <alignment/>
    </xf>
    <xf numFmtId="0" fontId="26" fillId="0" borderId="50" xfId="0" applyFont="1" applyFill="1" applyBorder="1" applyAlignment="1">
      <alignment horizontal="center"/>
    </xf>
    <xf numFmtId="0" fontId="26" fillId="0" borderId="51" xfId="0" applyFont="1" applyFill="1" applyBorder="1" applyAlignment="1">
      <alignment horizontal="center"/>
    </xf>
    <xf numFmtId="169" fontId="26" fillId="0" borderId="50" xfId="0" applyNumberFormat="1" applyFont="1" applyFill="1" applyBorder="1" applyAlignment="1">
      <alignment horizontal="center"/>
    </xf>
    <xf numFmtId="0" fontId="0" fillId="0" borderId="49" xfId="0" applyFill="1" applyBorder="1" applyAlignment="1">
      <alignment/>
    </xf>
    <xf numFmtId="0" fontId="26" fillId="0" borderId="0" xfId="0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right" vertical="center"/>
    </xf>
    <xf numFmtId="0" fontId="26" fillId="0" borderId="37" xfId="0" applyFont="1" applyFill="1" applyBorder="1" applyAlignment="1">
      <alignment horizontal="right" vertical="center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4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165" fontId="26" fillId="0" borderId="50" xfId="0" applyNumberFormat="1" applyFont="1" applyFill="1" applyBorder="1" applyAlignment="1">
      <alignment horizontal="center"/>
    </xf>
    <xf numFmtId="0" fontId="26" fillId="0" borderId="49" xfId="0" applyFont="1" applyFill="1" applyBorder="1" applyAlignment="1">
      <alignment horizontal="center"/>
    </xf>
    <xf numFmtId="0" fontId="26" fillId="0" borderId="46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6" fillId="0" borderId="53" xfId="0" applyFont="1" applyFill="1" applyBorder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32" fillId="35" borderId="55" xfId="0" applyFont="1" applyFill="1" applyBorder="1" applyAlignment="1">
      <alignment horizontal="center"/>
    </xf>
    <xf numFmtId="0" fontId="32" fillId="35" borderId="56" xfId="0" applyFont="1" applyFill="1" applyBorder="1" applyAlignment="1">
      <alignment horizontal="center"/>
    </xf>
    <xf numFmtId="0" fontId="33" fillId="35" borderId="56" xfId="0" applyFont="1" applyFill="1" applyBorder="1" applyAlignment="1">
      <alignment horizontal="center"/>
    </xf>
    <xf numFmtId="0" fontId="32" fillId="35" borderId="57" xfId="0" applyFont="1" applyFill="1" applyBorder="1" applyAlignment="1">
      <alignment horizontal="center"/>
    </xf>
    <xf numFmtId="0" fontId="32" fillId="35" borderId="58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0" fontId="24" fillId="0" borderId="59" xfId="57" applyFont="1" applyBorder="1" applyProtection="1">
      <alignment/>
      <protection locked="0"/>
    </xf>
    <xf numFmtId="171" fontId="24" fillId="0" borderId="59" xfId="57" applyNumberFormat="1" applyFont="1" applyBorder="1" applyProtection="1">
      <alignment/>
      <protection locked="0"/>
    </xf>
    <xf numFmtId="4" fontId="24" fillId="0" borderId="59" xfId="57" applyNumberFormat="1" applyFont="1" applyBorder="1" applyProtection="1">
      <alignment/>
      <protection locked="0"/>
    </xf>
    <xf numFmtId="172" fontId="24" fillId="0" borderId="59" xfId="57" applyNumberFormat="1" applyFont="1" applyBorder="1" applyProtection="1">
      <alignment/>
      <protection locked="0"/>
    </xf>
    <xf numFmtId="4" fontId="12" fillId="0" borderId="59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/>
    </xf>
    <xf numFmtId="1" fontId="75" fillId="0" borderId="59" xfId="0" applyNumberFormat="1" applyFont="1" applyFill="1" applyBorder="1" applyAlignment="1">
      <alignment horizontal="center"/>
    </xf>
    <xf numFmtId="0" fontId="75" fillId="0" borderId="59" xfId="0" applyFont="1" applyFill="1" applyBorder="1" applyAlignment="1">
      <alignment/>
    </xf>
    <xf numFmtId="0" fontId="12" fillId="0" borderId="0" xfId="0" applyFont="1" applyFill="1" applyAlignment="1">
      <alignment/>
    </xf>
    <xf numFmtId="4" fontId="12" fillId="0" borderId="59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center"/>
    </xf>
    <xf numFmtId="17" fontId="33" fillId="0" borderId="0" xfId="0" applyNumberFormat="1" applyFont="1" applyAlignment="1">
      <alignment/>
    </xf>
    <xf numFmtId="4" fontId="32" fillId="35" borderId="56" xfId="0" applyNumberFormat="1" applyFont="1" applyFill="1" applyBorder="1" applyAlignment="1">
      <alignment horizontal="center"/>
    </xf>
    <xf numFmtId="4" fontId="32" fillId="35" borderId="58" xfId="0" applyNumberFormat="1" applyFont="1" applyFill="1" applyBorder="1" applyAlignment="1">
      <alignment horizontal="center"/>
    </xf>
    <xf numFmtId="0" fontId="34" fillId="0" borderId="59" xfId="0" applyFont="1" applyFill="1" applyBorder="1" applyAlignment="1">
      <alignment horizontal="center"/>
    </xf>
    <xf numFmtId="0" fontId="76" fillId="0" borderId="59" xfId="0" applyFont="1" applyFill="1" applyBorder="1" applyAlignment="1">
      <alignment horizontal="left"/>
    </xf>
    <xf numFmtId="0" fontId="76" fillId="0" borderId="59" xfId="0" applyFont="1" applyFill="1" applyBorder="1" applyAlignment="1">
      <alignment horizontal="center"/>
    </xf>
    <xf numFmtId="43" fontId="76" fillId="0" borderId="59" xfId="0" applyNumberFormat="1" applyFont="1" applyFill="1" applyBorder="1" applyAlignment="1">
      <alignment horizontal="center"/>
    </xf>
    <xf numFmtId="22" fontId="76" fillId="0" borderId="59" xfId="0" applyNumberFormat="1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0" fillId="0" borderId="48" xfId="0" applyFill="1" applyBorder="1" applyAlignment="1">
      <alignment horizontal="left"/>
    </xf>
    <xf numFmtId="0" fontId="0" fillId="0" borderId="60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37" xfId="0" applyFill="1" applyBorder="1" applyAlignment="1">
      <alignment horizontal="center"/>
    </xf>
    <xf numFmtId="0" fontId="0" fillId="0" borderId="37" xfId="0" applyFill="1" applyBorder="1" applyAlignment="1">
      <alignment horizontal="left"/>
    </xf>
    <xf numFmtId="0" fontId="0" fillId="0" borderId="48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8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49" fontId="26" fillId="0" borderId="61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center" vertical="center" wrapText="1"/>
    </xf>
    <xf numFmtId="3" fontId="0" fillId="0" borderId="37" xfId="0" applyNumberFormat="1" applyFont="1" applyFill="1" applyBorder="1" applyAlignment="1">
      <alignment horizontal="center"/>
    </xf>
    <xf numFmtId="3" fontId="26" fillId="0" borderId="38" xfId="0" applyNumberFormat="1" applyFont="1" applyFill="1" applyBorder="1" applyAlignment="1">
      <alignment horizontal="center"/>
    </xf>
    <xf numFmtId="4" fontId="26" fillId="0" borderId="37" xfId="0" applyNumberFormat="1" applyFont="1" applyFill="1" applyBorder="1" applyAlignment="1">
      <alignment horizontal="center"/>
    </xf>
    <xf numFmtId="0" fontId="26" fillId="0" borderId="38" xfId="0" applyNumberFormat="1" applyFont="1" applyFill="1" applyBorder="1" applyAlignment="1">
      <alignment horizontal="center"/>
    </xf>
    <xf numFmtId="4" fontId="26" fillId="0" borderId="39" xfId="0" applyNumberFormat="1" applyFont="1" applyFill="1" applyBorder="1" applyAlignment="1">
      <alignment horizontal="center"/>
    </xf>
    <xf numFmtId="3" fontId="26" fillId="0" borderId="39" xfId="0" applyNumberFormat="1" applyFont="1" applyFill="1" applyBorder="1" applyAlignment="1">
      <alignment horizontal="center"/>
    </xf>
    <xf numFmtId="0" fontId="26" fillId="0" borderId="48" xfId="0" applyNumberFormat="1" applyFont="1" applyFill="1" applyBorder="1" applyAlignment="1">
      <alignment horizontal="center"/>
    </xf>
    <xf numFmtId="0" fontId="26" fillId="0" borderId="49" xfId="0" applyNumberFormat="1" applyFont="1" applyFill="1" applyBorder="1" applyAlignment="1">
      <alignment horizontal="center"/>
    </xf>
    <xf numFmtId="3" fontId="26" fillId="0" borderId="37" xfId="0" applyNumberFormat="1" applyFont="1" applyFill="1" applyBorder="1" applyAlignment="1">
      <alignment horizontal="center"/>
    </xf>
    <xf numFmtId="0" fontId="26" fillId="0" borderId="37" xfId="0" applyNumberFormat="1" applyFont="1" applyFill="1" applyBorder="1" applyAlignment="1">
      <alignment horizontal="center"/>
    </xf>
    <xf numFmtId="4" fontId="26" fillId="0" borderId="48" xfId="0" applyNumberFormat="1" applyFont="1" applyFill="1" applyBorder="1" applyAlignment="1">
      <alignment horizontal="center"/>
    </xf>
    <xf numFmtId="4" fontId="26" fillId="0" borderId="49" xfId="0" applyNumberFormat="1" applyFont="1" applyFill="1" applyBorder="1" applyAlignment="1">
      <alignment horizontal="center"/>
    </xf>
    <xf numFmtId="3" fontId="26" fillId="0" borderId="48" xfId="0" applyNumberFormat="1" applyFont="1" applyFill="1" applyBorder="1" applyAlignment="1">
      <alignment horizontal="center"/>
    </xf>
    <xf numFmtId="3" fontId="26" fillId="0" borderId="49" xfId="0" applyNumberFormat="1" applyFont="1" applyFill="1" applyBorder="1" applyAlignment="1">
      <alignment horizontal="center"/>
    </xf>
    <xf numFmtId="170" fontId="26" fillId="0" borderId="48" xfId="0" applyNumberFormat="1" applyFont="1" applyFill="1" applyBorder="1" applyAlignment="1">
      <alignment horizontal="center"/>
    </xf>
    <xf numFmtId="170" fontId="26" fillId="0" borderId="49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4" fontId="26" fillId="0" borderId="38" xfId="0" applyNumberFormat="1" applyFont="1" applyFill="1" applyBorder="1" applyAlignment="1">
      <alignment horizontal="center" vertical="center"/>
    </xf>
    <xf numFmtId="4" fontId="26" fillId="0" borderId="50" xfId="0" applyNumberFormat="1" applyFont="1" applyFill="1" applyBorder="1" applyAlignment="1">
      <alignment horizontal="center" vertical="center"/>
    </xf>
    <xf numFmtId="17" fontId="26" fillId="0" borderId="0" xfId="0" applyNumberFormat="1" applyFont="1" applyFill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35" borderId="56" xfId="0" applyFont="1" applyFill="1" applyBorder="1" applyAlignment="1">
      <alignment horizontal="center"/>
    </xf>
    <xf numFmtId="0" fontId="32" fillId="35" borderId="58" xfId="0" applyFont="1" applyFill="1" applyBorder="1" applyAlignment="1">
      <alignment horizontal="center"/>
    </xf>
    <xf numFmtId="4" fontId="32" fillId="35" borderId="56" xfId="0" applyNumberFormat="1" applyFont="1" applyFill="1" applyBorder="1" applyAlignment="1">
      <alignment horizontal="center" wrapText="1"/>
    </xf>
    <xf numFmtId="4" fontId="32" fillId="35" borderId="58" xfId="0" applyNumberFormat="1" applyFont="1" applyFill="1" applyBorder="1" applyAlignment="1">
      <alignment horizontal="center" wrapText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 5" xfId="61"/>
    <cellStyle name="Notas" xfId="62"/>
    <cellStyle name="Percent" xfId="63"/>
    <cellStyle name="Porcentual 2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2</xdr:row>
      <xdr:rowOff>171450</xdr:rowOff>
    </xdr:to>
    <xdr:pic>
      <xdr:nvPicPr>
        <xdr:cNvPr id="1" name="Picture 1" descr="recor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85725</xdr:colOff>
      <xdr:row>25</xdr:row>
      <xdr:rowOff>95250</xdr:rowOff>
    </xdr:from>
    <xdr:ext cx="190500" cy="266700"/>
    <xdr:sp fLocksText="0">
      <xdr:nvSpPr>
        <xdr:cNvPr id="2" name="3 CuadroTexto"/>
        <xdr:cNvSpPr txBox="1">
          <a:spLocks noChangeArrowheads="1"/>
        </xdr:cNvSpPr>
      </xdr:nvSpPr>
      <xdr:spPr>
        <a:xfrm>
          <a:off x="2914650" y="4086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95250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4676775" y="31527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12</xdr:row>
      <xdr:rowOff>76200</xdr:rowOff>
    </xdr:from>
    <xdr:ext cx="25717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933575" y="198120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9</xdr:row>
      <xdr:rowOff>76200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114550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18</xdr:row>
      <xdr:rowOff>76200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2114550" y="302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21</xdr:row>
      <xdr:rowOff>76200</xdr:rowOff>
    </xdr:from>
    <xdr:ext cx="7620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2114550" y="358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11</xdr:row>
      <xdr:rowOff>0</xdr:rowOff>
    </xdr:from>
    <xdr:to>
      <xdr:col>8</xdr:col>
      <xdr:colOff>180975</xdr:colOff>
      <xdr:row>12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505450" y="17335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342900</xdr:colOff>
      <xdr:row>10</xdr:row>
      <xdr:rowOff>142875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933575" y="1562100"/>
          <a:ext cx="333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600075</xdr:colOff>
      <xdr:row>10</xdr:row>
      <xdr:rowOff>0</xdr:rowOff>
    </xdr:from>
    <xdr:to>
      <xdr:col>8</xdr:col>
      <xdr:colOff>219075</xdr:colOff>
      <xdr:row>10</xdr:row>
      <xdr:rowOff>152400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5505450" y="15621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790575</xdr:colOff>
      <xdr:row>10</xdr:row>
      <xdr:rowOff>0</xdr:rowOff>
    </xdr:from>
    <xdr:to>
      <xdr:col>9</xdr:col>
      <xdr:colOff>209550</xdr:colOff>
      <xdr:row>10</xdr:row>
      <xdr:rowOff>142875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6296025" y="1562100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781050</xdr:colOff>
      <xdr:row>11</xdr:row>
      <xdr:rowOff>0</xdr:rowOff>
    </xdr:from>
    <xdr:to>
      <xdr:col>9</xdr:col>
      <xdr:colOff>152400</xdr:colOff>
      <xdr:row>12</xdr:row>
      <xdr:rowOff>19050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6286500" y="17335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</a:p>
      </xdr:txBody>
    </xdr:sp>
    <xdr:clientData/>
  </xdr:twoCellAnchor>
  <xdr:twoCellAnchor>
    <xdr:from>
      <xdr:col>2</xdr:col>
      <xdr:colOff>523875</xdr:colOff>
      <xdr:row>10</xdr:row>
      <xdr:rowOff>19050</xdr:rowOff>
    </xdr:from>
    <xdr:to>
      <xdr:col>3</xdr:col>
      <xdr:colOff>314325</xdr:colOff>
      <xdr:row>10</xdr:row>
      <xdr:rowOff>161925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981325" y="1581150"/>
          <a:ext cx="333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39</xdr:row>
      <xdr:rowOff>95250</xdr:rowOff>
    </xdr:from>
    <xdr:to>
      <xdr:col>5</xdr:col>
      <xdr:colOff>419100</xdr:colOff>
      <xdr:row>40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0" y="6524625"/>
          <a:ext cx="6953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657225</xdr:colOff>
      <xdr:row>39</xdr:row>
      <xdr:rowOff>95250</xdr:rowOff>
    </xdr:from>
    <xdr:to>
      <xdr:col>8</xdr:col>
      <xdr:colOff>704850</xdr:colOff>
      <xdr:row>40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14900" y="6524625"/>
          <a:ext cx="8096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69"/>
  <sheetViews>
    <sheetView showGridLines="0" view="pageBreakPreview" zoomScale="130" zoomScaleSheetLayoutView="130" zoomScalePageLayoutView="0" workbookViewId="0" topLeftCell="B16">
      <pane xSplit="1" topLeftCell="G1" activePane="topRight" state="frozen"/>
      <selection pane="topLeft" activeCell="F17" sqref="F17:G17"/>
      <selection pane="topRight" activeCell="I15" sqref="I15"/>
    </sheetView>
  </sheetViews>
  <sheetFormatPr defaultColWidth="11.421875" defaultRowHeight="12.75"/>
  <cols>
    <col min="1" max="1" width="1.8515625" style="1" hidden="1" customWidth="1"/>
    <col min="2" max="2" width="31.57421875" style="1" customWidth="1"/>
    <col min="3" max="15" width="10.8515625" style="1" customWidth="1"/>
    <col min="16" max="16" width="11.00390625" style="1" bestFit="1" customWidth="1"/>
    <col min="17" max="16384" width="11.421875" style="2" customWidth="1"/>
  </cols>
  <sheetData>
    <row r="3" spans="2:17" ht="15.75">
      <c r="B3" s="245" t="s">
        <v>99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</row>
    <row r="4" ht="13.5" thickBot="1"/>
    <row r="5" spans="1:16" s="98" customFormat="1" ht="34.5" thickBot="1">
      <c r="A5" s="246" t="s">
        <v>0</v>
      </c>
      <c r="B5" s="247"/>
      <c r="C5" s="95">
        <v>40179</v>
      </c>
      <c r="D5" s="95">
        <v>40210</v>
      </c>
      <c r="E5" s="95">
        <v>40238</v>
      </c>
      <c r="F5" s="95">
        <v>40269</v>
      </c>
      <c r="G5" s="95">
        <v>40299</v>
      </c>
      <c r="H5" s="95">
        <v>40330</v>
      </c>
      <c r="I5" s="95">
        <v>40360</v>
      </c>
      <c r="J5" s="95">
        <v>40391</v>
      </c>
      <c r="K5" s="95">
        <v>40422</v>
      </c>
      <c r="L5" s="95">
        <v>40452</v>
      </c>
      <c r="M5" s="95">
        <v>40483</v>
      </c>
      <c r="N5" s="95">
        <v>40513</v>
      </c>
      <c r="O5" s="96" t="s">
        <v>98</v>
      </c>
      <c r="P5" s="97" t="s">
        <v>97</v>
      </c>
    </row>
    <row r="6" spans="1:16" s="7" customFormat="1" ht="11.25">
      <c r="A6" s="3" t="s">
        <v>1</v>
      </c>
      <c r="B6" s="4" t="s">
        <v>1</v>
      </c>
      <c r="C6" s="5" t="s">
        <v>1</v>
      </c>
      <c r="D6" s="5" t="s">
        <v>1</v>
      </c>
      <c r="E6" s="5"/>
      <c r="F6" s="5"/>
      <c r="G6" s="5"/>
      <c r="H6" s="5"/>
      <c r="I6" s="5"/>
      <c r="J6" s="5"/>
      <c r="K6" s="5"/>
      <c r="L6" s="5"/>
      <c r="M6" s="5"/>
      <c r="N6" s="5"/>
      <c r="O6" s="5" t="s">
        <v>1</v>
      </c>
      <c r="P6" s="6" t="s">
        <v>1</v>
      </c>
    </row>
    <row r="7" spans="1:16" s="7" customFormat="1" ht="11.25">
      <c r="A7" s="243" t="s">
        <v>2</v>
      </c>
      <c r="B7" s="244"/>
      <c r="C7" s="10">
        <f aca="true" t="shared" si="0" ref="C7:H7">SUM(C8:C11)</f>
        <v>587</v>
      </c>
      <c r="D7" s="10">
        <f t="shared" si="0"/>
        <v>513</v>
      </c>
      <c r="E7" s="10">
        <f t="shared" si="0"/>
        <v>535</v>
      </c>
      <c r="F7" s="10">
        <f t="shared" si="0"/>
        <v>434</v>
      </c>
      <c r="G7" s="10">
        <f t="shared" si="0"/>
        <v>500</v>
      </c>
      <c r="H7" s="10">
        <f t="shared" si="0"/>
        <v>431</v>
      </c>
      <c r="I7" s="10">
        <f aca="true" t="shared" si="1" ref="I7:N7">SUM(I8:I11)</f>
        <v>471</v>
      </c>
      <c r="J7" s="10">
        <f t="shared" si="1"/>
        <v>0</v>
      </c>
      <c r="K7" s="10">
        <f t="shared" si="1"/>
        <v>0</v>
      </c>
      <c r="L7" s="10">
        <f t="shared" si="1"/>
        <v>0</v>
      </c>
      <c r="M7" s="10">
        <f t="shared" si="1"/>
        <v>0</v>
      </c>
      <c r="N7" s="10">
        <f t="shared" si="1"/>
        <v>0</v>
      </c>
      <c r="O7" s="11">
        <f>SUM(C7:N7)</f>
        <v>3471</v>
      </c>
      <c r="P7" s="11">
        <v>6483</v>
      </c>
    </row>
    <row r="8" spans="1:16" s="7" customFormat="1" ht="11.25">
      <c r="A8" s="3"/>
      <c r="B8" s="12" t="s">
        <v>56</v>
      </c>
      <c r="C8" s="5">
        <v>483</v>
      </c>
      <c r="D8" s="5">
        <v>440</v>
      </c>
      <c r="E8" s="5">
        <v>462</v>
      </c>
      <c r="F8" s="5">
        <v>364</v>
      </c>
      <c r="G8" s="5">
        <v>393</v>
      </c>
      <c r="H8" s="5">
        <v>377</v>
      </c>
      <c r="I8" s="5">
        <v>375</v>
      </c>
      <c r="J8" s="5"/>
      <c r="K8" s="5"/>
      <c r="L8" s="5"/>
      <c r="M8" s="5"/>
      <c r="N8" s="5"/>
      <c r="O8" s="11">
        <f>SUM(C8:N8)</f>
        <v>2894</v>
      </c>
      <c r="P8" s="11">
        <v>5160</v>
      </c>
    </row>
    <row r="9" spans="1:16" s="7" customFormat="1" ht="11.25">
      <c r="A9" s="3"/>
      <c r="B9" s="12" t="s">
        <v>54</v>
      </c>
      <c r="C9" s="5">
        <v>11</v>
      </c>
      <c r="D9" s="5">
        <v>9</v>
      </c>
      <c r="E9" s="5">
        <v>10</v>
      </c>
      <c r="F9" s="5">
        <v>17</v>
      </c>
      <c r="G9" s="5">
        <v>16</v>
      </c>
      <c r="H9" s="5">
        <v>21</v>
      </c>
      <c r="I9" s="5">
        <v>19</v>
      </c>
      <c r="J9" s="5"/>
      <c r="K9" s="5"/>
      <c r="L9" s="5"/>
      <c r="M9" s="5"/>
      <c r="N9" s="5"/>
      <c r="O9" s="11">
        <f>SUM(C9:N9)</f>
        <v>103</v>
      </c>
      <c r="P9" s="11">
        <v>324</v>
      </c>
    </row>
    <row r="10" spans="1:16" s="7" customFormat="1" ht="11.25">
      <c r="A10" s="3"/>
      <c r="B10" s="12" t="s">
        <v>55</v>
      </c>
      <c r="C10" s="5">
        <v>84</v>
      </c>
      <c r="D10" s="5">
        <v>58</v>
      </c>
      <c r="E10" s="5">
        <v>54</v>
      </c>
      <c r="F10" s="5">
        <v>44</v>
      </c>
      <c r="G10" s="5">
        <v>79</v>
      </c>
      <c r="H10" s="5">
        <v>23</v>
      </c>
      <c r="I10" s="5">
        <v>66</v>
      </c>
      <c r="J10" s="5"/>
      <c r="K10" s="5"/>
      <c r="L10" s="5"/>
      <c r="M10" s="5"/>
      <c r="N10" s="5"/>
      <c r="O10" s="11">
        <f>SUM(C10:N10)</f>
        <v>408</v>
      </c>
      <c r="P10" s="11">
        <v>937</v>
      </c>
    </row>
    <row r="11" spans="1:16" s="7" customFormat="1" ht="11.25">
      <c r="A11" s="3"/>
      <c r="B11" s="12" t="s">
        <v>57</v>
      </c>
      <c r="C11" s="5">
        <v>9</v>
      </c>
      <c r="D11" s="5">
        <v>6</v>
      </c>
      <c r="E11" s="5">
        <v>9</v>
      </c>
      <c r="F11" s="5">
        <v>9</v>
      </c>
      <c r="G11" s="5">
        <v>12</v>
      </c>
      <c r="H11" s="5">
        <v>10</v>
      </c>
      <c r="I11" s="5">
        <v>11</v>
      </c>
      <c r="J11" s="5"/>
      <c r="K11" s="5"/>
      <c r="L11" s="5"/>
      <c r="M11" s="5"/>
      <c r="N11" s="5"/>
      <c r="O11" s="11">
        <f>SUM(C11:N11)</f>
        <v>66</v>
      </c>
      <c r="P11" s="11">
        <v>62</v>
      </c>
    </row>
    <row r="12" spans="1:16" s="7" customFormat="1" ht="11.25">
      <c r="A12" s="3"/>
      <c r="B12" s="1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s="7" customFormat="1" ht="11.25">
      <c r="A13" s="243" t="s">
        <v>3</v>
      </c>
      <c r="B13" s="244"/>
      <c r="C13" s="10">
        <f aca="true" t="shared" si="2" ref="C13:H13">SUM(C14:C19)</f>
        <v>649</v>
      </c>
      <c r="D13" s="10">
        <f t="shared" si="2"/>
        <v>557</v>
      </c>
      <c r="E13" s="10">
        <f t="shared" si="2"/>
        <v>652</v>
      </c>
      <c r="F13" s="10">
        <f t="shared" si="2"/>
        <v>519</v>
      </c>
      <c r="G13" s="10">
        <f t="shared" si="2"/>
        <v>611</v>
      </c>
      <c r="H13" s="10">
        <f t="shared" si="2"/>
        <v>484</v>
      </c>
      <c r="I13" s="10">
        <f aca="true" t="shared" si="3" ref="I13:N13">SUM(I14:I19)</f>
        <v>562</v>
      </c>
      <c r="J13" s="10">
        <f t="shared" si="3"/>
        <v>0</v>
      </c>
      <c r="K13" s="10">
        <f t="shared" si="3"/>
        <v>0</v>
      </c>
      <c r="L13" s="10">
        <f t="shared" si="3"/>
        <v>0</v>
      </c>
      <c r="M13" s="10">
        <f t="shared" si="3"/>
        <v>0</v>
      </c>
      <c r="N13" s="10">
        <f t="shared" si="3"/>
        <v>0</v>
      </c>
      <c r="O13" s="11">
        <f aca="true" t="shared" si="4" ref="O13:O19">SUM(C13:N13)</f>
        <v>4034</v>
      </c>
      <c r="P13" s="11">
        <v>6993</v>
      </c>
    </row>
    <row r="14" spans="1:16" s="7" customFormat="1" ht="11.25">
      <c r="A14" s="3"/>
      <c r="B14" s="12" t="s">
        <v>58</v>
      </c>
      <c r="C14" s="5">
        <v>11</v>
      </c>
      <c r="D14" s="5">
        <v>9</v>
      </c>
      <c r="E14" s="5">
        <v>10</v>
      </c>
      <c r="F14" s="5">
        <v>17</v>
      </c>
      <c r="G14" s="5">
        <v>16</v>
      </c>
      <c r="H14" s="5">
        <v>21</v>
      </c>
      <c r="I14" s="5">
        <v>19</v>
      </c>
      <c r="J14" s="5"/>
      <c r="K14" s="5"/>
      <c r="L14" s="5"/>
      <c r="M14" s="5"/>
      <c r="N14" s="5"/>
      <c r="O14" s="11">
        <f t="shared" si="4"/>
        <v>103</v>
      </c>
      <c r="P14" s="11">
        <v>324</v>
      </c>
    </row>
    <row r="15" spans="1:16" s="7" customFormat="1" ht="11.25">
      <c r="A15" s="3"/>
      <c r="B15" s="12" t="s">
        <v>59</v>
      </c>
      <c r="C15" s="5">
        <v>121</v>
      </c>
      <c r="D15" s="5">
        <v>82</v>
      </c>
      <c r="E15" s="5">
        <v>132</v>
      </c>
      <c r="F15" s="5">
        <v>102</v>
      </c>
      <c r="G15" s="5">
        <v>159</v>
      </c>
      <c r="H15" s="5">
        <v>58</v>
      </c>
      <c r="I15" s="5">
        <v>128</v>
      </c>
      <c r="J15" s="5"/>
      <c r="K15" s="5"/>
      <c r="L15" s="5"/>
      <c r="M15" s="5"/>
      <c r="N15" s="5"/>
      <c r="O15" s="11">
        <f t="shared" si="4"/>
        <v>782</v>
      </c>
      <c r="P15" s="11">
        <v>1253</v>
      </c>
    </row>
    <row r="16" spans="1:16" s="7" customFormat="1" ht="11.25">
      <c r="A16" s="3"/>
      <c r="B16" s="12" t="s">
        <v>56</v>
      </c>
      <c r="C16" s="5">
        <v>502</v>
      </c>
      <c r="D16" s="5">
        <v>454</v>
      </c>
      <c r="E16" s="5">
        <v>492</v>
      </c>
      <c r="F16" s="5">
        <v>384</v>
      </c>
      <c r="G16" s="5">
        <v>415</v>
      </c>
      <c r="H16" s="5">
        <v>388</v>
      </c>
      <c r="I16" s="5">
        <v>396</v>
      </c>
      <c r="J16" s="5"/>
      <c r="K16" s="5"/>
      <c r="L16" s="5"/>
      <c r="M16" s="5"/>
      <c r="N16" s="5"/>
      <c r="O16" s="11">
        <f t="shared" si="4"/>
        <v>3031</v>
      </c>
      <c r="P16" s="11">
        <v>5266</v>
      </c>
    </row>
    <row r="17" spans="1:16" s="7" customFormat="1" ht="11.25">
      <c r="A17" s="3"/>
      <c r="B17" s="13" t="s">
        <v>60</v>
      </c>
      <c r="C17" s="5">
        <v>6</v>
      </c>
      <c r="D17" s="5">
        <v>6</v>
      </c>
      <c r="E17" s="5">
        <v>9</v>
      </c>
      <c r="F17" s="5">
        <v>7</v>
      </c>
      <c r="G17" s="5">
        <v>9</v>
      </c>
      <c r="H17" s="5">
        <v>7</v>
      </c>
      <c r="I17" s="5">
        <v>8</v>
      </c>
      <c r="J17" s="5"/>
      <c r="K17" s="5"/>
      <c r="L17" s="5"/>
      <c r="M17" s="5"/>
      <c r="N17" s="5"/>
      <c r="O17" s="11">
        <f t="shared" si="4"/>
        <v>52</v>
      </c>
      <c r="P17" s="11">
        <v>85</v>
      </c>
    </row>
    <row r="18" spans="1:16" s="7" customFormat="1" ht="11.25">
      <c r="A18" s="3"/>
      <c r="B18" s="12" t="s">
        <v>57</v>
      </c>
      <c r="C18" s="5">
        <v>9</v>
      </c>
      <c r="D18" s="5">
        <v>6</v>
      </c>
      <c r="E18" s="5">
        <v>9</v>
      </c>
      <c r="F18" s="5">
        <v>9</v>
      </c>
      <c r="G18" s="5">
        <v>12</v>
      </c>
      <c r="H18" s="5">
        <v>10</v>
      </c>
      <c r="I18" s="5">
        <v>11</v>
      </c>
      <c r="J18" s="5"/>
      <c r="K18" s="5"/>
      <c r="L18" s="5"/>
      <c r="M18" s="5"/>
      <c r="N18" s="5"/>
      <c r="O18" s="11">
        <f t="shared" si="4"/>
        <v>66</v>
      </c>
      <c r="P18" s="11">
        <v>62</v>
      </c>
    </row>
    <row r="19" spans="1:16" s="7" customFormat="1" ht="11.25">
      <c r="A19" s="3"/>
      <c r="B19" s="13" t="s">
        <v>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/>
      <c r="K19" s="5"/>
      <c r="L19" s="5"/>
      <c r="M19" s="5"/>
      <c r="N19" s="5"/>
      <c r="O19" s="11">
        <f t="shared" si="4"/>
        <v>0</v>
      </c>
      <c r="P19" s="11">
        <v>3</v>
      </c>
    </row>
    <row r="20" spans="1:16" s="7" customFormat="1" ht="11.25">
      <c r="A20" s="3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s="7" customFormat="1" ht="11.25">
      <c r="A21" s="243" t="s">
        <v>51</v>
      </c>
      <c r="B21" s="24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0"/>
      <c r="P21" s="10"/>
    </row>
    <row r="22" spans="1:16" s="7" customFormat="1" ht="11.25">
      <c r="A22" s="14"/>
      <c r="B22" s="9" t="s">
        <v>52</v>
      </c>
      <c r="C22" s="15">
        <f aca="true" t="shared" si="5" ref="C22:H22">SUM(C23+C26+C27+C28+C29)</f>
        <v>936523.31</v>
      </c>
      <c r="D22" s="15">
        <f t="shared" si="5"/>
        <v>631643.459</v>
      </c>
      <c r="E22" s="15">
        <f>SUM(E23+E26+E27+E28+E29)</f>
        <v>1099708.0350000001</v>
      </c>
      <c r="F22" s="15">
        <f t="shared" si="5"/>
        <v>1004492.22</v>
      </c>
      <c r="G22" s="15">
        <f t="shared" si="5"/>
        <v>1313654.556</v>
      </c>
      <c r="H22" s="15">
        <f t="shared" si="5"/>
        <v>1016269.165</v>
      </c>
      <c r="I22" s="15">
        <f aca="true" t="shared" si="6" ref="I22:N22">SUM(I23+I26+I27+I28+I29)</f>
        <v>1159780.917</v>
      </c>
      <c r="J22" s="15">
        <f t="shared" si="6"/>
        <v>0</v>
      </c>
      <c r="K22" s="15">
        <f t="shared" si="6"/>
        <v>0</v>
      </c>
      <c r="L22" s="15">
        <f t="shared" si="6"/>
        <v>0</v>
      </c>
      <c r="M22" s="15">
        <f t="shared" si="6"/>
        <v>0</v>
      </c>
      <c r="N22" s="15">
        <f t="shared" si="6"/>
        <v>0</v>
      </c>
      <c r="O22" s="16">
        <f aca="true" t="shared" si="7" ref="O22:O29">SUM(C22:N22)</f>
        <v>7162071.6620000005</v>
      </c>
      <c r="P22" s="17">
        <v>7793673.796999999</v>
      </c>
    </row>
    <row r="23" spans="1:16" s="7" customFormat="1" ht="11.25">
      <c r="A23" s="3"/>
      <c r="B23" s="12" t="s">
        <v>5</v>
      </c>
      <c r="C23" s="15">
        <f aca="true" t="shared" si="8" ref="C23:H23">SUM(C24:C25)</f>
        <v>721602.53</v>
      </c>
      <c r="D23" s="15">
        <f t="shared" si="8"/>
        <v>419060.62</v>
      </c>
      <c r="E23" s="15">
        <f t="shared" si="8"/>
        <v>859642.2150000001</v>
      </c>
      <c r="F23" s="15">
        <f t="shared" si="8"/>
        <v>774049.5700000001</v>
      </c>
      <c r="G23" s="15">
        <f t="shared" si="8"/>
        <v>1085534.1400000001</v>
      </c>
      <c r="H23" s="15">
        <f t="shared" si="8"/>
        <v>779138.2000000001</v>
      </c>
      <c r="I23" s="15">
        <f aca="true" t="shared" si="9" ref="I23:N23">SUM(I24:I25)</f>
        <v>922662.98</v>
      </c>
      <c r="J23" s="15">
        <f t="shared" si="9"/>
        <v>0</v>
      </c>
      <c r="K23" s="15">
        <f t="shared" si="9"/>
        <v>0</v>
      </c>
      <c r="L23" s="15">
        <f t="shared" si="9"/>
        <v>0</v>
      </c>
      <c r="M23" s="15">
        <f t="shared" si="9"/>
        <v>0</v>
      </c>
      <c r="N23" s="15">
        <f t="shared" si="9"/>
        <v>0</v>
      </c>
      <c r="O23" s="16">
        <f t="shared" si="7"/>
        <v>5561690.255000001</v>
      </c>
      <c r="P23" s="16">
        <v>5688718.7299999995</v>
      </c>
    </row>
    <row r="24" spans="1:16" s="7" customFormat="1" ht="11.25">
      <c r="A24" s="3"/>
      <c r="B24" s="12" t="s">
        <v>6</v>
      </c>
      <c r="C24" s="18">
        <v>50.39</v>
      </c>
      <c r="D24" s="18">
        <v>9.19</v>
      </c>
      <c r="E24" s="94">
        <f>27462+75.785</f>
        <v>27537.785</v>
      </c>
      <c r="F24" s="94">
        <v>5559.25</v>
      </c>
      <c r="G24" s="94">
        <v>15139.85</v>
      </c>
      <c r="H24" s="94">
        <v>112.8</v>
      </c>
      <c r="I24" s="94">
        <v>0</v>
      </c>
      <c r="J24" s="94"/>
      <c r="K24" s="94"/>
      <c r="L24" s="94"/>
      <c r="M24" s="94"/>
      <c r="N24" s="94"/>
      <c r="O24" s="16">
        <f t="shared" si="7"/>
        <v>48409.26500000001</v>
      </c>
      <c r="P24" s="17">
        <v>19818.2</v>
      </c>
    </row>
    <row r="25" spans="1:16" s="7" customFormat="1" ht="11.25">
      <c r="A25" s="3"/>
      <c r="B25" s="12" t="s">
        <v>7</v>
      </c>
      <c r="C25" s="18">
        <f>25+721527.14</f>
        <v>721552.14</v>
      </c>
      <c r="D25" s="18">
        <v>419051.43</v>
      </c>
      <c r="E25" s="94">
        <f>831461.27+643.16</f>
        <v>832104.43</v>
      </c>
      <c r="F25" s="94">
        <f>351.27+768139.05</f>
        <v>768490.3200000001</v>
      </c>
      <c r="G25" s="94">
        <v>1070394.29</v>
      </c>
      <c r="H25" s="125">
        <v>779025.4</v>
      </c>
      <c r="I25" s="110">
        <f>2145.2+920517.78</f>
        <v>922662.98</v>
      </c>
      <c r="J25" s="110"/>
      <c r="K25" s="110"/>
      <c r="L25" s="110"/>
      <c r="M25" s="110"/>
      <c r="N25" s="125"/>
      <c r="O25" s="16">
        <f t="shared" si="7"/>
        <v>5513280.99</v>
      </c>
      <c r="P25" s="16">
        <v>5668900.529999999</v>
      </c>
    </row>
    <row r="26" spans="1:16" s="7" customFormat="1" ht="11.25">
      <c r="A26" s="3"/>
      <c r="B26" s="12" t="s">
        <v>8</v>
      </c>
      <c r="C26" s="101">
        <f>C37</f>
        <v>182126</v>
      </c>
      <c r="D26" s="101">
        <f>D37</f>
        <v>181036</v>
      </c>
      <c r="E26" s="110">
        <f>E37</f>
        <v>193447</v>
      </c>
      <c r="F26" s="125">
        <f>F37</f>
        <v>192223</v>
      </c>
      <c r="G26" s="110">
        <f>G37</f>
        <v>176715</v>
      </c>
      <c r="H26" s="125">
        <v>195174</v>
      </c>
      <c r="I26" s="125">
        <v>195299</v>
      </c>
      <c r="J26" s="110"/>
      <c r="K26" s="110"/>
      <c r="L26" s="110"/>
      <c r="M26" s="110"/>
      <c r="N26" s="125"/>
      <c r="O26" s="16">
        <f>SUM(C26:N26)</f>
        <v>1316020</v>
      </c>
      <c r="P26" s="16">
        <v>1652553.17</v>
      </c>
    </row>
    <row r="27" spans="1:16" s="7" customFormat="1" ht="11.25">
      <c r="A27" s="3"/>
      <c r="B27" s="13" t="s">
        <v>108</v>
      </c>
      <c r="C27" s="18">
        <v>29669.14</v>
      </c>
      <c r="D27" s="18">
        <v>29481.379</v>
      </c>
      <c r="E27" s="110">
        <v>44386.26</v>
      </c>
      <c r="F27" s="110">
        <v>34278.23</v>
      </c>
      <c r="G27" s="110">
        <v>44316.566</v>
      </c>
      <c r="H27" s="110">
        <v>34387.93</v>
      </c>
      <c r="I27" s="94">
        <v>38873.667</v>
      </c>
      <c r="J27" s="110"/>
      <c r="K27" s="110"/>
      <c r="L27" s="110"/>
      <c r="M27" s="110"/>
      <c r="N27" s="125"/>
      <c r="O27" s="16">
        <f t="shared" si="7"/>
        <v>255393.17200000002</v>
      </c>
      <c r="P27" s="16">
        <v>420835.967</v>
      </c>
    </row>
    <row r="28" spans="1:16" s="7" customFormat="1" ht="11.25">
      <c r="A28" s="3"/>
      <c r="B28" s="13" t="s">
        <v>53</v>
      </c>
      <c r="C28" s="18">
        <v>0</v>
      </c>
      <c r="D28" s="18">
        <v>574.43</v>
      </c>
      <c r="E28" s="94">
        <v>608.76</v>
      </c>
      <c r="F28" s="94">
        <v>1641.2</v>
      </c>
      <c r="G28" s="94">
        <v>2385.4</v>
      </c>
      <c r="H28" s="94">
        <v>6474.288</v>
      </c>
      <c r="I28" s="94">
        <v>1789.36</v>
      </c>
      <c r="J28" s="94"/>
      <c r="K28" s="94"/>
      <c r="L28" s="94"/>
      <c r="M28" s="94"/>
      <c r="N28" s="125"/>
      <c r="O28" s="16">
        <f t="shared" si="7"/>
        <v>13473.438000000002</v>
      </c>
      <c r="P28" s="16">
        <v>4405.16</v>
      </c>
    </row>
    <row r="29" spans="1:16" s="7" customFormat="1" ht="11.25">
      <c r="A29" s="3"/>
      <c r="B29" s="99" t="s">
        <v>61</v>
      </c>
      <c r="C29" s="94">
        <v>3125.64</v>
      </c>
      <c r="D29" s="94">
        <v>1491.03</v>
      </c>
      <c r="E29" s="94">
        <v>1623.8</v>
      </c>
      <c r="F29" s="94">
        <v>2300.22</v>
      </c>
      <c r="G29" s="94">
        <v>4703.45</v>
      </c>
      <c r="H29" s="94">
        <v>1094.747</v>
      </c>
      <c r="I29" s="94">
        <v>1155.91</v>
      </c>
      <c r="J29" s="94"/>
      <c r="K29" s="94"/>
      <c r="L29" s="94"/>
      <c r="M29" s="94"/>
      <c r="N29" s="125"/>
      <c r="O29" s="16">
        <f t="shared" si="7"/>
        <v>15494.796999999999</v>
      </c>
      <c r="P29" s="16">
        <v>27160.77</v>
      </c>
    </row>
    <row r="30" spans="1:16" s="7" customFormat="1" ht="11.25">
      <c r="A30" s="3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26"/>
      <c r="O30" s="10"/>
      <c r="P30" s="10"/>
    </row>
    <row r="31" spans="1:16" s="7" customFormat="1" ht="11.25">
      <c r="A31" s="14" t="s">
        <v>1</v>
      </c>
      <c r="B31" s="9" t="s">
        <v>9</v>
      </c>
      <c r="C31" s="15">
        <f aca="true" t="shared" si="10" ref="C31:H31">SUM(C32:C40)</f>
        <v>936523.311</v>
      </c>
      <c r="D31" s="15">
        <f t="shared" si="10"/>
        <v>631643.459</v>
      </c>
      <c r="E31" s="15">
        <f>SUM(E32:E40)</f>
        <v>1099708.03</v>
      </c>
      <c r="F31" s="15">
        <f t="shared" si="10"/>
        <v>1004492.2200000001</v>
      </c>
      <c r="G31" s="15">
        <f t="shared" si="10"/>
        <v>1313654.556</v>
      </c>
      <c r="H31" s="15">
        <f t="shared" si="10"/>
        <v>1016269.165</v>
      </c>
      <c r="I31" s="15">
        <f aca="true" t="shared" si="11" ref="I31:N31">SUM(I32:I40)</f>
        <v>1159780.917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15">
        <f t="shared" si="11"/>
        <v>0</v>
      </c>
      <c r="N31" s="127">
        <f t="shared" si="11"/>
        <v>0</v>
      </c>
      <c r="O31" s="17">
        <f aca="true" t="shared" si="12" ref="O31:O39">SUM(C31:N31)</f>
        <v>7162071.658</v>
      </c>
      <c r="P31" s="17">
        <v>7798004.530999999</v>
      </c>
    </row>
    <row r="32" spans="1:16" s="7" customFormat="1" ht="11.25">
      <c r="A32" s="14" t="s">
        <v>1</v>
      </c>
      <c r="B32" s="12" t="s">
        <v>10</v>
      </c>
      <c r="C32" s="18">
        <v>75.39</v>
      </c>
      <c r="D32" s="18">
        <v>9.19</v>
      </c>
      <c r="E32" s="94">
        <v>718.945</v>
      </c>
      <c r="F32" s="94">
        <v>536.96</v>
      </c>
      <c r="G32" s="94">
        <v>0</v>
      </c>
      <c r="H32" s="94">
        <v>112.8</v>
      </c>
      <c r="I32" s="94">
        <v>2145.2</v>
      </c>
      <c r="J32" s="94"/>
      <c r="K32" s="94"/>
      <c r="L32" s="94"/>
      <c r="M32" s="94"/>
      <c r="N32" s="125"/>
      <c r="O32" s="17">
        <f t="shared" si="12"/>
        <v>3598.4849999999997</v>
      </c>
      <c r="P32" s="17">
        <v>4524.68</v>
      </c>
    </row>
    <row r="33" spans="1:16" s="7" customFormat="1" ht="11.25">
      <c r="A33" s="14"/>
      <c r="B33" s="12" t="s">
        <v>62</v>
      </c>
      <c r="C33" s="18">
        <v>586.84</v>
      </c>
      <c r="D33" s="18">
        <v>32.06</v>
      </c>
      <c r="E33" s="94">
        <v>47.06</v>
      </c>
      <c r="F33" s="94">
        <v>811</v>
      </c>
      <c r="G33" s="94">
        <v>1433.55</v>
      </c>
      <c r="H33" s="94">
        <v>219.047</v>
      </c>
      <c r="I33" s="94">
        <v>177.88</v>
      </c>
      <c r="J33" s="94"/>
      <c r="K33" s="94"/>
      <c r="L33" s="94"/>
      <c r="M33" s="94"/>
      <c r="N33" s="125"/>
      <c r="O33" s="17">
        <f t="shared" si="12"/>
        <v>3307.4370000000004</v>
      </c>
      <c r="P33" s="17">
        <v>5507.37</v>
      </c>
    </row>
    <row r="34" spans="1:16" s="7" customFormat="1" ht="11.25">
      <c r="A34" s="14"/>
      <c r="B34" s="12" t="s">
        <v>11</v>
      </c>
      <c r="C34" s="18">
        <v>0</v>
      </c>
      <c r="D34" s="18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/>
      <c r="K34" s="94"/>
      <c r="L34" s="94"/>
      <c r="M34" s="94"/>
      <c r="N34" s="125"/>
      <c r="O34" s="17">
        <f t="shared" si="12"/>
        <v>0</v>
      </c>
      <c r="P34" s="17">
        <v>122.63</v>
      </c>
    </row>
    <row r="35" spans="1:16" s="7" customFormat="1" ht="11.25">
      <c r="A35" s="14" t="s">
        <v>1</v>
      </c>
      <c r="B35" s="12" t="s">
        <v>12</v>
      </c>
      <c r="C35" s="18">
        <v>0</v>
      </c>
      <c r="D35" s="18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/>
      <c r="K35" s="94"/>
      <c r="L35" s="94"/>
      <c r="M35" s="94"/>
      <c r="N35" s="125"/>
      <c r="O35" s="17">
        <f t="shared" si="12"/>
        <v>0</v>
      </c>
      <c r="P35" s="17">
        <v>0</v>
      </c>
    </row>
    <row r="36" spans="1:16" s="7" customFormat="1" ht="11.25">
      <c r="A36" s="131" t="s">
        <v>1</v>
      </c>
      <c r="B36" s="13" t="s">
        <v>109</v>
      </c>
      <c r="C36" s="101">
        <v>420.4</v>
      </c>
      <c r="D36" s="101">
        <v>182.75</v>
      </c>
      <c r="E36" s="125">
        <f>27462+169.55</f>
        <v>27631.55</v>
      </c>
      <c r="F36" s="125">
        <v>850.13</v>
      </c>
      <c r="G36" s="125">
        <v>15968.4</v>
      </c>
      <c r="H36" s="125">
        <v>1451.95</v>
      </c>
      <c r="I36" s="125">
        <v>513.45</v>
      </c>
      <c r="J36" s="125"/>
      <c r="K36" s="125"/>
      <c r="L36" s="125"/>
      <c r="M36" s="125"/>
      <c r="N36" s="125"/>
      <c r="O36" s="132">
        <f t="shared" si="12"/>
        <v>47018.63</v>
      </c>
      <c r="P36" s="132">
        <v>21089.929999999997</v>
      </c>
    </row>
    <row r="37" spans="1:16" s="7" customFormat="1" ht="11.25">
      <c r="A37" s="131"/>
      <c r="B37" s="13" t="s">
        <v>63</v>
      </c>
      <c r="C37" s="101">
        <v>182126</v>
      </c>
      <c r="D37" s="101">
        <v>181036</v>
      </c>
      <c r="E37" s="125">
        <v>193447</v>
      </c>
      <c r="F37" s="125">
        <v>192223</v>
      </c>
      <c r="G37" s="125">
        <v>176715</v>
      </c>
      <c r="H37" s="125">
        <v>195174</v>
      </c>
      <c r="I37" s="125">
        <v>195299</v>
      </c>
      <c r="J37" s="125"/>
      <c r="K37" s="125"/>
      <c r="L37" s="125"/>
      <c r="M37" s="125"/>
      <c r="N37" s="125"/>
      <c r="O37" s="132">
        <f t="shared" si="12"/>
        <v>1316020</v>
      </c>
      <c r="P37" s="132">
        <v>1652553.17</v>
      </c>
    </row>
    <row r="38" spans="1:16" s="7" customFormat="1" ht="11.25">
      <c r="A38" s="131"/>
      <c r="B38" s="13" t="s">
        <v>84</v>
      </c>
      <c r="C38" s="101">
        <v>2118.4</v>
      </c>
      <c r="D38" s="101">
        <v>1850.65</v>
      </c>
      <c r="E38" s="125">
        <v>2015.95</v>
      </c>
      <c r="F38" s="125">
        <v>7653.85</v>
      </c>
      <c r="G38" s="125">
        <v>4826.75</v>
      </c>
      <c r="H38" s="125">
        <v>5898.038</v>
      </c>
      <c r="I38" s="125">
        <v>2253.94</v>
      </c>
      <c r="J38" s="125"/>
      <c r="K38" s="125"/>
      <c r="L38" s="125"/>
      <c r="M38" s="125"/>
      <c r="N38" s="125"/>
      <c r="O38" s="132">
        <f t="shared" si="12"/>
        <v>26617.577999999998</v>
      </c>
      <c r="P38" s="132">
        <v>27299.390000000003</v>
      </c>
    </row>
    <row r="39" spans="1:16" s="7" customFormat="1" ht="11.25">
      <c r="A39" s="131" t="s">
        <v>1</v>
      </c>
      <c r="B39" s="13" t="s">
        <v>13</v>
      </c>
      <c r="C39" s="133">
        <v>29669.141</v>
      </c>
      <c r="D39" s="133">
        <v>29481.379</v>
      </c>
      <c r="E39" s="128">
        <v>44386.255</v>
      </c>
      <c r="F39" s="128">
        <v>34278.23</v>
      </c>
      <c r="G39" s="128">
        <v>44316.566</v>
      </c>
      <c r="H39" s="128">
        <v>34387.93</v>
      </c>
      <c r="I39" s="125">
        <v>38873.667</v>
      </c>
      <c r="J39" s="128"/>
      <c r="K39" s="128"/>
      <c r="L39" s="128"/>
      <c r="M39" s="128"/>
      <c r="N39" s="128"/>
      <c r="O39" s="132">
        <f t="shared" si="12"/>
        <v>255393.168</v>
      </c>
      <c r="P39" s="132">
        <v>420835.941</v>
      </c>
    </row>
    <row r="40" spans="1:16" s="7" customFormat="1" ht="11.25">
      <c r="A40" s="131"/>
      <c r="B40" s="13" t="s">
        <v>14</v>
      </c>
      <c r="C40" s="133">
        <v>721527.14</v>
      </c>
      <c r="D40" s="133">
        <v>419051.43</v>
      </c>
      <c r="E40" s="128">
        <v>831461.27</v>
      </c>
      <c r="F40" s="128">
        <v>768139.05</v>
      </c>
      <c r="G40" s="128">
        <v>1070394.29</v>
      </c>
      <c r="H40" s="128">
        <v>779025.4</v>
      </c>
      <c r="I40" s="128">
        <v>920517.78</v>
      </c>
      <c r="J40" s="128"/>
      <c r="K40" s="128"/>
      <c r="L40" s="128"/>
      <c r="M40" s="128"/>
      <c r="N40" s="128"/>
      <c r="O40" s="132">
        <f>SUM(C40:N40)</f>
        <v>5510116.36</v>
      </c>
      <c r="P40" s="132">
        <v>5666071.419999999</v>
      </c>
    </row>
    <row r="41" spans="1:16" s="7" customFormat="1" ht="11.25">
      <c r="A41" s="131"/>
      <c r="B41" s="13"/>
      <c r="C41" s="134"/>
      <c r="D41" s="134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6"/>
      <c r="P41" s="136"/>
    </row>
    <row r="42" spans="1:16" s="7" customFormat="1" ht="11.25">
      <c r="A42" s="243" t="s">
        <v>15</v>
      </c>
      <c r="B42" s="244"/>
      <c r="C42" s="20">
        <f aca="true" t="shared" si="13" ref="C42:H42">SUM(C43:C46)</f>
        <v>0</v>
      </c>
      <c r="D42" s="20">
        <f t="shared" si="13"/>
        <v>0</v>
      </c>
      <c r="E42" s="20">
        <f t="shared" si="13"/>
        <v>0</v>
      </c>
      <c r="F42" s="20">
        <f t="shared" si="13"/>
        <v>0</v>
      </c>
      <c r="G42" s="20">
        <f t="shared" si="13"/>
        <v>0</v>
      </c>
      <c r="H42" s="20">
        <f t="shared" si="13"/>
        <v>0</v>
      </c>
      <c r="I42" s="20">
        <f aca="true" t="shared" si="14" ref="I42:N42">SUM(I43:I46)</f>
        <v>0</v>
      </c>
      <c r="J42" s="20">
        <f t="shared" si="14"/>
        <v>0</v>
      </c>
      <c r="K42" s="20">
        <f t="shared" si="14"/>
        <v>0</v>
      </c>
      <c r="L42" s="20">
        <f t="shared" si="14"/>
        <v>0</v>
      </c>
      <c r="M42" s="20">
        <f t="shared" si="14"/>
        <v>0</v>
      </c>
      <c r="N42" s="20">
        <f t="shared" si="14"/>
        <v>0</v>
      </c>
      <c r="O42" s="11">
        <f>SUM(C42:M42)</f>
        <v>0</v>
      </c>
      <c r="P42" s="11">
        <v>14</v>
      </c>
    </row>
    <row r="43" spans="1:16" s="7" customFormat="1" ht="11.25">
      <c r="A43" s="14" t="s">
        <v>1</v>
      </c>
      <c r="B43" s="12" t="s">
        <v>16</v>
      </c>
      <c r="C43" s="19">
        <v>0</v>
      </c>
      <c r="D43" s="19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/>
      <c r="K43" s="109"/>
      <c r="L43" s="109"/>
      <c r="M43" s="109"/>
      <c r="N43" s="109"/>
      <c r="O43" s="11">
        <f>SUM(C43:M43)</f>
        <v>0</v>
      </c>
      <c r="P43" s="11">
        <v>6</v>
      </c>
    </row>
    <row r="44" spans="1:16" s="7" customFormat="1" ht="11.25">
      <c r="A44" s="14" t="s">
        <v>1</v>
      </c>
      <c r="B44" s="12" t="s">
        <v>17</v>
      </c>
      <c r="C44" s="19">
        <v>0</v>
      </c>
      <c r="D44" s="19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/>
      <c r="K44" s="109"/>
      <c r="L44" s="109"/>
      <c r="M44" s="109"/>
      <c r="N44" s="109"/>
      <c r="O44" s="11">
        <f>SUM(C44:M44)</f>
        <v>0</v>
      </c>
      <c r="P44" s="11">
        <v>8</v>
      </c>
    </row>
    <row r="45" spans="1:16" s="7" customFormat="1" ht="11.25">
      <c r="A45" s="14"/>
      <c r="B45" s="12" t="s">
        <v>64</v>
      </c>
      <c r="C45" s="19">
        <v>0</v>
      </c>
      <c r="D45" s="19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/>
      <c r="K45" s="109"/>
      <c r="L45" s="109"/>
      <c r="M45" s="109"/>
      <c r="N45" s="109"/>
      <c r="O45" s="11">
        <f>SUM(C45:M45)</f>
        <v>0</v>
      </c>
      <c r="P45" s="11">
        <v>0</v>
      </c>
    </row>
    <row r="46" spans="1:16" s="7" customFormat="1" ht="11.25">
      <c r="A46" s="14"/>
      <c r="B46" s="12" t="s">
        <v>65</v>
      </c>
      <c r="C46" s="19">
        <v>0</v>
      </c>
      <c r="D46" s="19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/>
      <c r="K46" s="109"/>
      <c r="L46" s="109"/>
      <c r="M46" s="109"/>
      <c r="N46" s="109"/>
      <c r="O46" s="11">
        <f>SUM(C46:M46)</f>
        <v>0</v>
      </c>
      <c r="P46" s="11">
        <v>0</v>
      </c>
    </row>
    <row r="47" spans="1:16" s="7" customFormat="1" ht="11.25">
      <c r="A47" s="14"/>
      <c r="B47" s="12"/>
      <c r="C47" s="19"/>
      <c r="D47" s="1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"/>
      <c r="P47" s="10"/>
    </row>
    <row r="48" spans="1:16" s="7" customFormat="1" ht="11.25">
      <c r="A48" s="243" t="s">
        <v>18</v>
      </c>
      <c r="B48" s="244"/>
      <c r="C48" s="20">
        <f aca="true" t="shared" si="15" ref="C48:H48">SUM(C49:C50)</f>
        <v>0</v>
      </c>
      <c r="D48" s="20">
        <f t="shared" si="15"/>
        <v>0</v>
      </c>
      <c r="E48" s="20">
        <f t="shared" si="15"/>
        <v>0</v>
      </c>
      <c r="F48" s="20">
        <f t="shared" si="15"/>
        <v>0</v>
      </c>
      <c r="G48" s="20">
        <f t="shared" si="15"/>
        <v>0</v>
      </c>
      <c r="H48" s="20">
        <f t="shared" si="15"/>
        <v>0</v>
      </c>
      <c r="I48" s="20">
        <f aca="true" t="shared" si="16" ref="I48:N48">SUM(I49:I50)</f>
        <v>0</v>
      </c>
      <c r="J48" s="20">
        <f t="shared" si="16"/>
        <v>0</v>
      </c>
      <c r="K48" s="20">
        <f t="shared" si="16"/>
        <v>0</v>
      </c>
      <c r="L48" s="20">
        <f t="shared" si="16"/>
        <v>0</v>
      </c>
      <c r="M48" s="20">
        <f t="shared" si="16"/>
        <v>0</v>
      </c>
      <c r="N48" s="20">
        <f t="shared" si="16"/>
        <v>0</v>
      </c>
      <c r="O48" s="11">
        <f>SUM(C48:M48)</f>
        <v>0</v>
      </c>
      <c r="P48" s="11">
        <v>0</v>
      </c>
    </row>
    <row r="49" spans="1:16" s="7" customFormat="1" ht="11.25">
      <c r="A49" s="14" t="s">
        <v>1</v>
      </c>
      <c r="B49" s="12" t="s">
        <v>16</v>
      </c>
      <c r="C49" s="19">
        <v>0</v>
      </c>
      <c r="D49" s="1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/>
      <c r="K49" s="109"/>
      <c r="L49" s="109"/>
      <c r="M49" s="109"/>
      <c r="N49" s="109"/>
      <c r="O49" s="11">
        <f>SUM(C49:M49)</f>
        <v>0</v>
      </c>
      <c r="P49" s="11">
        <v>0</v>
      </c>
    </row>
    <row r="50" spans="1:16" s="7" customFormat="1" ht="11.25">
      <c r="A50" s="14" t="s">
        <v>1</v>
      </c>
      <c r="B50" s="12" t="s">
        <v>17</v>
      </c>
      <c r="C50" s="19">
        <v>0</v>
      </c>
      <c r="D50" s="1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  <c r="J50" s="109"/>
      <c r="K50" s="109"/>
      <c r="L50" s="109"/>
      <c r="M50" s="109"/>
      <c r="N50" s="109"/>
      <c r="O50" s="11">
        <f>SUM(C50:M50)</f>
        <v>0</v>
      </c>
      <c r="P50" s="11">
        <v>0</v>
      </c>
    </row>
    <row r="51" spans="1:16" s="7" customFormat="1" ht="11.25">
      <c r="A51" s="14"/>
      <c r="B51" s="12"/>
      <c r="C51" s="19"/>
      <c r="D51" s="1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"/>
      <c r="P51" s="10"/>
    </row>
    <row r="52" spans="1:16" s="7" customFormat="1" ht="11.25">
      <c r="A52" s="243" t="s">
        <v>66</v>
      </c>
      <c r="B52" s="244"/>
      <c r="C52" s="21">
        <f aca="true" t="shared" si="17" ref="C52:H52">SUM(C53:C54)</f>
        <v>2343</v>
      </c>
      <c r="D52" s="21">
        <f t="shared" si="17"/>
        <v>1281</v>
      </c>
      <c r="E52" s="21">
        <f t="shared" si="17"/>
        <v>413</v>
      </c>
      <c r="F52" s="21">
        <f t="shared" si="17"/>
        <v>104</v>
      </c>
      <c r="G52" s="21">
        <f t="shared" si="17"/>
        <v>82</v>
      </c>
      <c r="H52" s="21">
        <f t="shared" si="17"/>
        <v>83</v>
      </c>
      <c r="I52" s="21">
        <f aca="true" t="shared" si="18" ref="I52:N52">SUM(I53:I54)</f>
        <v>639</v>
      </c>
      <c r="J52" s="21">
        <f t="shared" si="18"/>
        <v>0</v>
      </c>
      <c r="K52" s="21">
        <f t="shared" si="18"/>
        <v>0</v>
      </c>
      <c r="L52" s="21">
        <f t="shared" si="18"/>
        <v>0</v>
      </c>
      <c r="M52" s="21">
        <f t="shared" si="18"/>
        <v>0</v>
      </c>
      <c r="N52" s="21">
        <f t="shared" si="18"/>
        <v>0</v>
      </c>
      <c r="O52" s="22">
        <f>SUM(C52:N52)</f>
        <v>4945</v>
      </c>
      <c r="P52" s="22">
        <v>18531</v>
      </c>
    </row>
    <row r="53" spans="1:16" s="7" customFormat="1" ht="11.25">
      <c r="A53" s="8"/>
      <c r="B53" s="12" t="s">
        <v>67</v>
      </c>
      <c r="C53" s="23">
        <v>1140</v>
      </c>
      <c r="D53" s="23">
        <v>566</v>
      </c>
      <c r="E53" s="23">
        <v>194</v>
      </c>
      <c r="F53" s="23">
        <v>51</v>
      </c>
      <c r="G53" s="23">
        <v>41</v>
      </c>
      <c r="H53" s="23">
        <v>33</v>
      </c>
      <c r="I53" s="23">
        <v>377</v>
      </c>
      <c r="J53" s="23"/>
      <c r="K53" s="23"/>
      <c r="L53" s="23"/>
      <c r="M53" s="23"/>
      <c r="N53" s="23"/>
      <c r="O53" s="22">
        <f>SUM(C53:N53)</f>
        <v>2402</v>
      </c>
      <c r="P53" s="22">
        <v>8927</v>
      </c>
    </row>
    <row r="54" spans="1:16" s="7" customFormat="1" ht="11.25">
      <c r="A54" s="8"/>
      <c r="B54" s="12" t="s">
        <v>68</v>
      </c>
      <c r="C54" s="23">
        <v>1203</v>
      </c>
      <c r="D54" s="23">
        <v>715</v>
      </c>
      <c r="E54" s="23">
        <v>219</v>
      </c>
      <c r="F54" s="23">
        <v>53</v>
      </c>
      <c r="G54" s="23">
        <v>41</v>
      </c>
      <c r="H54" s="23">
        <v>50</v>
      </c>
      <c r="I54" s="23">
        <v>262</v>
      </c>
      <c r="J54" s="23"/>
      <c r="K54" s="23"/>
      <c r="L54" s="23"/>
      <c r="M54" s="23"/>
      <c r="N54" s="23"/>
      <c r="O54" s="22">
        <f>SUM(C54:N54)</f>
        <v>2543</v>
      </c>
      <c r="P54" s="22">
        <v>9604</v>
      </c>
    </row>
    <row r="55" spans="1:16" s="7" customFormat="1" ht="11.25">
      <c r="A55" s="14" t="s">
        <v>1</v>
      </c>
      <c r="B55" s="12" t="s">
        <v>1</v>
      </c>
      <c r="C55" s="24"/>
      <c r="D55" s="24"/>
      <c r="E55" s="24"/>
      <c r="F55" s="24"/>
      <c r="G55" s="24"/>
      <c r="H55" s="24"/>
      <c r="I55" s="24"/>
      <c r="J55" s="24"/>
      <c r="K55" s="5"/>
      <c r="L55" s="5"/>
      <c r="M55" s="5"/>
      <c r="N55" s="5"/>
      <c r="O55" s="10"/>
      <c r="P55" s="10"/>
    </row>
    <row r="56" spans="1:16" s="7" customFormat="1" ht="11.25">
      <c r="A56" s="243" t="s">
        <v>20</v>
      </c>
      <c r="B56" s="244"/>
      <c r="C56" s="21">
        <f>SUM(C57)</f>
        <v>0</v>
      </c>
      <c r="D56" s="21">
        <f>SUM(D57)</f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11">
        <f>SUM(C56:J56)</f>
        <v>0</v>
      </c>
      <c r="P56" s="25">
        <f>+P57</f>
        <v>0</v>
      </c>
    </row>
    <row r="57" spans="1:16" s="7" customFormat="1" ht="12" thickBot="1">
      <c r="A57" s="26" t="s">
        <v>1</v>
      </c>
      <c r="B57" s="12" t="s">
        <v>19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/>
      <c r="K57" s="24"/>
      <c r="L57" s="24"/>
      <c r="M57" s="24"/>
      <c r="N57" s="24"/>
      <c r="O57" s="11">
        <f>SUM(C57:K57)</f>
        <v>0</v>
      </c>
      <c r="P57" s="25">
        <v>0</v>
      </c>
    </row>
    <row r="58" spans="1:16" s="7" customFormat="1" ht="11.25">
      <c r="A58" s="104"/>
      <c r="B58" s="107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6"/>
      <c r="P58" s="102"/>
    </row>
    <row r="59" spans="1:16" ht="12.75">
      <c r="A59" s="243" t="s">
        <v>75</v>
      </c>
      <c r="B59" s="244"/>
      <c r="C59" s="21">
        <f>SUM(C62)</f>
        <v>0</v>
      </c>
      <c r="D59" s="21">
        <f aca="true" t="shared" si="19" ref="D59:J59">SUM(D60:D62)</f>
        <v>0</v>
      </c>
      <c r="E59" s="21">
        <f t="shared" si="19"/>
        <v>0</v>
      </c>
      <c r="F59" s="21">
        <f t="shared" si="19"/>
        <v>0</v>
      </c>
      <c r="G59" s="21">
        <f t="shared" si="19"/>
        <v>0</v>
      </c>
      <c r="H59" s="21">
        <f t="shared" si="19"/>
        <v>0</v>
      </c>
      <c r="I59" s="21">
        <f t="shared" si="19"/>
        <v>0</v>
      </c>
      <c r="J59" s="21">
        <f t="shared" si="19"/>
        <v>0</v>
      </c>
      <c r="K59" s="21">
        <f aca="true" t="shared" si="20" ref="K59:P59">SUM(K60:K62)</f>
        <v>0</v>
      </c>
      <c r="L59" s="21">
        <f t="shared" si="20"/>
        <v>0</v>
      </c>
      <c r="M59" s="21">
        <f t="shared" si="20"/>
        <v>0</v>
      </c>
      <c r="N59" s="21">
        <f t="shared" si="20"/>
        <v>0</v>
      </c>
      <c r="O59" s="21">
        <f t="shared" si="20"/>
        <v>0</v>
      </c>
      <c r="P59" s="21">
        <f t="shared" si="20"/>
        <v>1894</v>
      </c>
    </row>
    <row r="60" spans="1:16" ht="12.75">
      <c r="A60" s="108"/>
      <c r="B60" s="105" t="s">
        <v>76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/>
      <c r="K60" s="23"/>
      <c r="L60" s="23"/>
      <c r="M60" s="23"/>
      <c r="N60" s="23"/>
      <c r="O60" s="23">
        <f>SUM(C60:L60)</f>
        <v>0</v>
      </c>
      <c r="P60" s="23">
        <v>1883</v>
      </c>
    </row>
    <row r="61" spans="1:16" ht="12.75">
      <c r="A61" s="108"/>
      <c r="B61" s="105" t="s">
        <v>77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/>
      <c r="K61" s="23"/>
      <c r="L61" s="23"/>
      <c r="M61" s="23"/>
      <c r="N61" s="23"/>
      <c r="O61" s="23">
        <f>SUM(C61:L61)</f>
        <v>0</v>
      </c>
      <c r="P61" s="23">
        <v>3</v>
      </c>
    </row>
    <row r="62" spans="1:16" s="32" customFormat="1" ht="13.5" thickBot="1">
      <c r="A62" s="26" t="s">
        <v>1</v>
      </c>
      <c r="B62" s="27" t="s">
        <v>78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/>
      <c r="K62" s="28"/>
      <c r="L62" s="28"/>
      <c r="M62" s="28"/>
      <c r="N62" s="28"/>
      <c r="O62" s="28">
        <f>SUM(C62:L62)</f>
        <v>0</v>
      </c>
      <c r="P62" s="28">
        <v>8</v>
      </c>
    </row>
    <row r="63" spans="1:16" s="32" customFormat="1" ht="3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1:16" s="32" customFormat="1" ht="12.75">
      <c r="A64" s="30"/>
      <c r="B64" s="31" t="s">
        <v>21</v>
      </c>
      <c r="O64" s="30"/>
      <c r="P64" s="30"/>
    </row>
    <row r="65" spans="1:16" s="32" customFormat="1" ht="12.75">
      <c r="A65" s="30"/>
      <c r="B65" s="31" t="s">
        <v>22</v>
      </c>
      <c r="O65" s="30"/>
      <c r="P65" s="30"/>
    </row>
    <row r="66" spans="1:16" ht="12.75">
      <c r="A66" s="30"/>
      <c r="B66" s="31" t="s">
        <v>23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0"/>
      <c r="P66" s="30"/>
    </row>
    <row r="67" spans="1:16" ht="12.75">
      <c r="A67" s="30"/>
      <c r="B67" s="31" t="s">
        <v>24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0"/>
      <c r="P67" s="30"/>
    </row>
    <row r="68" ht="12.75">
      <c r="B68" s="31" t="s">
        <v>25</v>
      </c>
    </row>
    <row r="69" ht="12.75">
      <c r="B69" s="31" t="s">
        <v>114</v>
      </c>
    </row>
  </sheetData>
  <sheetProtection/>
  <mergeCells count="10">
    <mergeCell ref="A59:B59"/>
    <mergeCell ref="B3:Q3"/>
    <mergeCell ref="A56:B56"/>
    <mergeCell ref="A5:B5"/>
    <mergeCell ref="A52:B52"/>
    <mergeCell ref="A21:B21"/>
    <mergeCell ref="A48:B48"/>
    <mergeCell ref="A42:B42"/>
    <mergeCell ref="A7:B7"/>
    <mergeCell ref="A13:B13"/>
  </mergeCells>
  <printOptions horizontalCentered="1"/>
  <pageMargins left="0.35433070866141736" right="0.1968503937007874" top="0.1968503937007874" bottom="0.15748031496062992" header="0.15748031496062992" footer="0"/>
  <pageSetup horizontalDpi="600" verticalDpi="600" orientation="landscape" scale="7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40"/>
  <sheetViews>
    <sheetView showGridLines="0" zoomScale="118" zoomScaleNormal="118" zoomScalePageLayoutView="0" workbookViewId="0" topLeftCell="B1">
      <pane xSplit="1" topLeftCell="D1" activePane="topRight" state="frozen"/>
      <selection pane="topLeft" activeCell="B1" sqref="B1"/>
      <selection pane="topRight" activeCell="O6" sqref="O6"/>
    </sheetView>
  </sheetViews>
  <sheetFormatPr defaultColWidth="11.421875" defaultRowHeight="12.75"/>
  <cols>
    <col min="1" max="1" width="2.8515625" style="0" hidden="1" customWidth="1"/>
    <col min="2" max="2" width="22.28125" style="0" customWidth="1"/>
    <col min="3" max="3" width="6.140625" style="0" bestFit="1" customWidth="1"/>
    <col min="4" max="4" width="7.57421875" style="0" bestFit="1" customWidth="1"/>
    <col min="5" max="5" width="6.140625" style="0" bestFit="1" customWidth="1"/>
    <col min="6" max="6" width="4.8515625" style="0" bestFit="1" customWidth="1"/>
    <col min="7" max="7" width="5.57421875" style="0" bestFit="1" customWidth="1"/>
    <col min="8" max="8" width="5.57421875" style="0" customWidth="1"/>
    <col min="9" max="9" width="5.140625" style="0" bestFit="1" customWidth="1"/>
    <col min="10" max="10" width="7.00390625" style="0" bestFit="1" customWidth="1"/>
    <col min="11" max="11" width="10.57421875" style="0" bestFit="1" customWidth="1"/>
    <col min="12" max="12" width="7.7109375" style="0" bestFit="1" customWidth="1"/>
    <col min="13" max="13" width="10.140625" style="0" bestFit="1" customWidth="1"/>
    <col min="14" max="14" width="9.421875" style="0" bestFit="1" customWidth="1"/>
    <col min="15" max="15" width="10.7109375" style="0" customWidth="1"/>
  </cols>
  <sheetData>
    <row r="2" spans="2:15" ht="25.5" customHeight="1">
      <c r="B2" s="248" t="s">
        <v>100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</row>
    <row r="3" spans="2:15" ht="13.5" thickBo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2:18" ht="13.5" thickBot="1">
      <c r="B4" s="34" t="s">
        <v>26</v>
      </c>
      <c r="C4" s="35" t="s">
        <v>27</v>
      </c>
      <c r="D4" s="35" t="s">
        <v>79</v>
      </c>
      <c r="E4" s="35" t="s">
        <v>82</v>
      </c>
      <c r="F4" s="35" t="s">
        <v>85</v>
      </c>
      <c r="G4" s="35" t="s">
        <v>87</v>
      </c>
      <c r="H4" s="35" t="s">
        <v>89</v>
      </c>
      <c r="I4" s="35" t="s">
        <v>91</v>
      </c>
      <c r="J4" s="35" t="s">
        <v>92</v>
      </c>
      <c r="K4" s="35" t="s">
        <v>93</v>
      </c>
      <c r="L4" s="35" t="s">
        <v>94</v>
      </c>
      <c r="M4" s="35" t="s">
        <v>95</v>
      </c>
      <c r="N4" s="35" t="s">
        <v>96</v>
      </c>
      <c r="O4" s="36" t="s">
        <v>28</v>
      </c>
      <c r="P4" s="37"/>
      <c r="Q4" s="38"/>
      <c r="R4" s="38"/>
    </row>
    <row r="5" spans="2:15" ht="12.75">
      <c r="B5" s="39" t="s">
        <v>29</v>
      </c>
      <c r="C5" s="40">
        <v>297</v>
      </c>
      <c r="D5" s="40">
        <v>238</v>
      </c>
      <c r="E5" s="40">
        <v>269</v>
      </c>
      <c r="F5" s="40">
        <v>202</v>
      </c>
      <c r="G5" s="40">
        <v>211</v>
      </c>
      <c r="H5" s="40">
        <v>220</v>
      </c>
      <c r="I5" s="40">
        <v>206</v>
      </c>
      <c r="J5" s="40"/>
      <c r="K5" s="40"/>
      <c r="L5" s="40"/>
      <c r="M5" s="40"/>
      <c r="N5" s="40"/>
      <c r="O5" s="41">
        <f>SUM(C5:N5)</f>
        <v>1643</v>
      </c>
    </row>
    <row r="6" spans="2:15" ht="12.75">
      <c r="B6" s="39" t="s">
        <v>30</v>
      </c>
      <c r="C6" s="40">
        <v>32</v>
      </c>
      <c r="D6" s="40">
        <v>38</v>
      </c>
      <c r="E6" s="40">
        <v>31</v>
      </c>
      <c r="F6" s="40">
        <v>11</v>
      </c>
      <c r="G6" s="40">
        <v>11</v>
      </c>
      <c r="H6" s="40">
        <v>13</v>
      </c>
      <c r="I6" s="40">
        <v>6</v>
      </c>
      <c r="J6" s="40"/>
      <c r="K6" s="40"/>
      <c r="L6" s="40"/>
      <c r="M6" s="40"/>
      <c r="N6" s="40"/>
      <c r="O6" s="41">
        <f aca="true" t="shared" si="0" ref="O6:O12">SUM(C6:N6)</f>
        <v>142</v>
      </c>
    </row>
    <row r="7" spans="2:15" ht="12.75">
      <c r="B7" s="39" t="s">
        <v>31</v>
      </c>
      <c r="C7" s="40">
        <v>6</v>
      </c>
      <c r="D7" s="40">
        <v>5</v>
      </c>
      <c r="E7" s="40">
        <v>5</v>
      </c>
      <c r="F7" s="40">
        <v>0</v>
      </c>
      <c r="G7" s="40">
        <v>1</v>
      </c>
      <c r="H7" s="40">
        <v>1</v>
      </c>
      <c r="I7" s="40">
        <v>1</v>
      </c>
      <c r="J7" s="40"/>
      <c r="K7" s="40"/>
      <c r="L7" s="40"/>
      <c r="M7" s="40"/>
      <c r="N7" s="40"/>
      <c r="O7" s="41">
        <f t="shared" si="0"/>
        <v>19</v>
      </c>
    </row>
    <row r="8" spans="2:15" ht="12.75">
      <c r="B8" s="39" t="s">
        <v>32</v>
      </c>
      <c r="C8" s="40">
        <v>128</v>
      </c>
      <c r="D8" s="40">
        <v>146</v>
      </c>
      <c r="E8" s="40">
        <v>136</v>
      </c>
      <c r="F8" s="40">
        <v>134</v>
      </c>
      <c r="G8" s="40">
        <v>151</v>
      </c>
      <c r="H8" s="40">
        <v>124</v>
      </c>
      <c r="I8" s="40">
        <v>146</v>
      </c>
      <c r="J8" s="40"/>
      <c r="K8" s="40"/>
      <c r="L8" s="40"/>
      <c r="M8" s="40"/>
      <c r="N8" s="40"/>
      <c r="O8" s="41">
        <f t="shared" si="0"/>
        <v>965</v>
      </c>
    </row>
    <row r="9" spans="2:15" ht="12.75">
      <c r="B9" s="39" t="s">
        <v>33</v>
      </c>
      <c r="C9" s="40">
        <v>6</v>
      </c>
      <c r="D9" s="40">
        <v>6</v>
      </c>
      <c r="E9" s="40">
        <v>9</v>
      </c>
      <c r="F9" s="40">
        <v>7</v>
      </c>
      <c r="G9" s="40">
        <v>9</v>
      </c>
      <c r="H9" s="40">
        <v>7</v>
      </c>
      <c r="I9" s="40">
        <v>8</v>
      </c>
      <c r="J9" s="40"/>
      <c r="K9" s="40"/>
      <c r="L9" s="40"/>
      <c r="M9" s="40"/>
      <c r="N9" s="40"/>
      <c r="O9" s="41">
        <f t="shared" si="0"/>
        <v>52</v>
      </c>
    </row>
    <row r="10" spans="2:15" ht="12.75">
      <c r="B10" s="39" t="s">
        <v>34</v>
      </c>
      <c r="C10" s="40">
        <v>14</v>
      </c>
      <c r="D10" s="40">
        <v>7</v>
      </c>
      <c r="E10" s="40">
        <v>12</v>
      </c>
      <c r="F10" s="40">
        <v>10</v>
      </c>
      <c r="G10" s="40">
        <v>10</v>
      </c>
      <c r="H10" s="40">
        <v>12</v>
      </c>
      <c r="I10" s="40">
        <v>8</v>
      </c>
      <c r="J10" s="40"/>
      <c r="K10" s="40"/>
      <c r="L10" s="40"/>
      <c r="M10" s="40"/>
      <c r="N10" s="40"/>
      <c r="O10" s="41">
        <f t="shared" si="0"/>
        <v>73</v>
      </c>
    </row>
    <row r="11" spans="2:16" ht="12.75">
      <c r="B11" s="39" t="s">
        <v>35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/>
      <c r="K11" s="40"/>
      <c r="L11" s="40"/>
      <c r="M11" s="40"/>
      <c r="N11" s="40"/>
      <c r="O11" s="41">
        <f t="shared" si="0"/>
        <v>0</v>
      </c>
      <c r="P11" s="123"/>
    </row>
    <row r="12" spans="2:15" ht="13.5" thickBot="1">
      <c r="B12" s="42" t="s">
        <v>28</v>
      </c>
      <c r="C12" s="43">
        <f aca="true" t="shared" si="1" ref="C12:H12">SUM(C5:C11)</f>
        <v>483</v>
      </c>
      <c r="D12" s="43">
        <f t="shared" si="1"/>
        <v>440</v>
      </c>
      <c r="E12" s="43">
        <f t="shared" si="1"/>
        <v>462</v>
      </c>
      <c r="F12" s="43">
        <f t="shared" si="1"/>
        <v>364</v>
      </c>
      <c r="G12" s="43">
        <f t="shared" si="1"/>
        <v>393</v>
      </c>
      <c r="H12" s="43">
        <f t="shared" si="1"/>
        <v>377</v>
      </c>
      <c r="I12" s="43">
        <f aca="true" t="shared" si="2" ref="I12:N12">SUM(I5:I11)</f>
        <v>375</v>
      </c>
      <c r="J12" s="43">
        <f t="shared" si="2"/>
        <v>0</v>
      </c>
      <c r="K12" s="43">
        <f t="shared" si="2"/>
        <v>0</v>
      </c>
      <c r="L12" s="43">
        <f t="shared" si="2"/>
        <v>0</v>
      </c>
      <c r="M12" s="43">
        <f t="shared" si="2"/>
        <v>0</v>
      </c>
      <c r="N12" s="43">
        <f t="shared" si="2"/>
        <v>0</v>
      </c>
      <c r="O12" s="41">
        <f t="shared" si="0"/>
        <v>2894</v>
      </c>
    </row>
    <row r="13" spans="2:15" ht="12.75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24" customHeight="1">
      <c r="B14" s="248" t="s">
        <v>101</v>
      </c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</row>
    <row r="15" spans="2:15" ht="13.5" thickBot="1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2:15" ht="13.5" thickBot="1">
      <c r="B16" s="34" t="s">
        <v>26</v>
      </c>
      <c r="C16" s="35" t="s">
        <v>27</v>
      </c>
      <c r="D16" s="35" t="s">
        <v>79</v>
      </c>
      <c r="E16" s="35" t="s">
        <v>82</v>
      </c>
      <c r="F16" s="35" t="s">
        <v>85</v>
      </c>
      <c r="G16" s="35" t="s">
        <v>87</v>
      </c>
      <c r="H16" s="35" t="s">
        <v>89</v>
      </c>
      <c r="I16" s="35" t="s">
        <v>91</v>
      </c>
      <c r="J16" s="35" t="s">
        <v>92</v>
      </c>
      <c r="K16" s="35" t="s">
        <v>93</v>
      </c>
      <c r="L16" s="35" t="s">
        <v>94</v>
      </c>
      <c r="M16" s="35" t="s">
        <v>95</v>
      </c>
      <c r="N16" s="35" t="s">
        <v>96</v>
      </c>
      <c r="O16" s="36" t="s">
        <v>28</v>
      </c>
    </row>
    <row r="17" spans="2:15" ht="12.75">
      <c r="B17" s="39" t="s">
        <v>29</v>
      </c>
      <c r="C17" s="44">
        <v>16</v>
      </c>
      <c r="D17" s="44">
        <v>13</v>
      </c>
      <c r="E17" s="111">
        <v>14</v>
      </c>
      <c r="F17" s="111">
        <v>20</v>
      </c>
      <c r="G17" s="111">
        <v>20</v>
      </c>
      <c r="H17" s="111">
        <v>21</v>
      </c>
      <c r="I17" s="111">
        <v>15</v>
      </c>
      <c r="J17" s="111"/>
      <c r="K17" s="111"/>
      <c r="L17" s="111"/>
      <c r="M17" s="111"/>
      <c r="N17" s="111"/>
      <c r="O17" s="41">
        <f>SUM(C17:N17)</f>
        <v>119</v>
      </c>
    </row>
    <row r="18" spans="2:15" ht="12.75">
      <c r="B18" s="39" t="s">
        <v>30</v>
      </c>
      <c r="C18" s="45">
        <v>11</v>
      </c>
      <c r="D18" s="45">
        <v>9</v>
      </c>
      <c r="E18" s="112">
        <v>9</v>
      </c>
      <c r="F18" s="112">
        <v>12</v>
      </c>
      <c r="G18" s="112">
        <v>7</v>
      </c>
      <c r="H18" s="112">
        <v>9</v>
      </c>
      <c r="I18" s="112">
        <v>5</v>
      </c>
      <c r="J18" s="112"/>
      <c r="K18" s="112"/>
      <c r="L18" s="112"/>
      <c r="M18" s="112"/>
      <c r="N18" s="112"/>
      <c r="O18" s="41">
        <f aca="true" t="shared" si="3" ref="O18:O25">SUM(C18:N18)</f>
        <v>62</v>
      </c>
    </row>
    <row r="19" spans="2:15" ht="12.75">
      <c r="B19" s="39" t="s">
        <v>90</v>
      </c>
      <c r="C19" s="44">
        <v>0</v>
      </c>
      <c r="D19" s="44">
        <v>1</v>
      </c>
      <c r="E19" s="111">
        <v>1</v>
      </c>
      <c r="F19" s="111">
        <v>2</v>
      </c>
      <c r="G19" s="111">
        <v>0</v>
      </c>
      <c r="H19" s="111">
        <v>0</v>
      </c>
      <c r="I19" s="111">
        <v>0</v>
      </c>
      <c r="J19" s="111"/>
      <c r="K19" s="111"/>
      <c r="L19" s="111"/>
      <c r="M19" s="111"/>
      <c r="N19" s="111"/>
      <c r="O19" s="41">
        <f t="shared" si="3"/>
        <v>4</v>
      </c>
    </row>
    <row r="20" spans="2:15" ht="12.75">
      <c r="B20" s="39" t="s">
        <v>32</v>
      </c>
      <c r="C20" s="44">
        <v>62</v>
      </c>
      <c r="D20" s="44">
        <v>40</v>
      </c>
      <c r="E20" s="111">
        <v>35</v>
      </c>
      <c r="F20" s="111">
        <v>22</v>
      </c>
      <c r="G20" s="111">
        <v>65</v>
      </c>
      <c r="H20" s="111">
        <v>12</v>
      </c>
      <c r="I20" s="111">
        <v>61</v>
      </c>
      <c r="J20" s="111"/>
      <c r="K20" s="111"/>
      <c r="L20" s="111"/>
      <c r="M20" s="111"/>
      <c r="N20" s="111"/>
      <c r="O20" s="41">
        <f t="shared" si="3"/>
        <v>297</v>
      </c>
    </row>
    <row r="21" spans="2:15" ht="12.75">
      <c r="B21" s="39" t="s">
        <v>36</v>
      </c>
      <c r="C21" s="44">
        <v>0</v>
      </c>
      <c r="D21" s="44">
        <v>1</v>
      </c>
      <c r="E21" s="111">
        <v>2</v>
      </c>
      <c r="F21" s="111">
        <v>2</v>
      </c>
      <c r="G21" s="111">
        <v>2</v>
      </c>
      <c r="H21" s="111">
        <v>1</v>
      </c>
      <c r="I21" s="111">
        <v>2</v>
      </c>
      <c r="J21" s="111"/>
      <c r="K21" s="111"/>
      <c r="L21" s="111"/>
      <c r="M21" s="111"/>
      <c r="N21" s="111"/>
      <c r="O21" s="41">
        <f t="shared" si="3"/>
        <v>10</v>
      </c>
    </row>
    <row r="22" spans="2:15" ht="12.75">
      <c r="B22" s="39" t="s">
        <v>34</v>
      </c>
      <c r="C22" s="44">
        <v>5</v>
      </c>
      <c r="D22" s="44">
        <v>3</v>
      </c>
      <c r="E22" s="111">
        <v>3</v>
      </c>
      <c r="F22" s="111">
        <v>3</v>
      </c>
      <c r="G22" s="111">
        <v>1</v>
      </c>
      <c r="H22" s="111">
        <v>0</v>
      </c>
      <c r="I22" s="111">
        <v>2</v>
      </c>
      <c r="J22" s="111"/>
      <c r="K22" s="111"/>
      <c r="L22" s="111"/>
      <c r="M22" s="111"/>
      <c r="N22" s="111"/>
      <c r="O22" s="41">
        <f t="shared" si="3"/>
        <v>17</v>
      </c>
    </row>
    <row r="23" spans="2:15" ht="12.75">
      <c r="B23" s="39" t="s">
        <v>81</v>
      </c>
      <c r="C23" s="44">
        <v>0</v>
      </c>
      <c r="D23" s="44">
        <v>0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/>
      <c r="K23" s="111"/>
      <c r="L23" s="111"/>
      <c r="M23" s="111"/>
      <c r="N23" s="111"/>
      <c r="O23" s="41">
        <f t="shared" si="3"/>
        <v>0</v>
      </c>
    </row>
    <row r="24" spans="2:15" ht="12.75">
      <c r="B24" s="39" t="s">
        <v>88</v>
      </c>
      <c r="C24" s="44">
        <v>1</v>
      </c>
      <c r="D24" s="44">
        <v>0</v>
      </c>
      <c r="E24" s="111">
        <v>0</v>
      </c>
      <c r="F24" s="111">
        <v>0</v>
      </c>
      <c r="G24" s="111">
        <v>0</v>
      </c>
      <c r="H24" s="111">
        <v>1</v>
      </c>
      <c r="I24" s="111">
        <v>0</v>
      </c>
      <c r="J24" s="111"/>
      <c r="K24" s="111"/>
      <c r="L24" s="111"/>
      <c r="M24" s="111"/>
      <c r="N24" s="111"/>
      <c r="O24" s="41">
        <f t="shared" si="3"/>
        <v>2</v>
      </c>
    </row>
    <row r="25" spans="2:15" ht="12.75">
      <c r="B25" s="39" t="s">
        <v>35</v>
      </c>
      <c r="C25" s="44">
        <v>0</v>
      </c>
      <c r="D25" s="44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/>
      <c r="K25" s="111"/>
      <c r="L25" s="111"/>
      <c r="M25" s="111"/>
      <c r="N25" s="111"/>
      <c r="O25" s="41">
        <f t="shared" si="3"/>
        <v>0</v>
      </c>
    </row>
    <row r="26" spans="2:15" ht="13.5" thickBot="1">
      <c r="B26" s="42" t="s">
        <v>28</v>
      </c>
      <c r="C26" s="46">
        <f aca="true" t="shared" si="4" ref="C26:H26">SUM(C17:C25)</f>
        <v>95</v>
      </c>
      <c r="D26" s="46">
        <f t="shared" si="4"/>
        <v>67</v>
      </c>
      <c r="E26" s="46">
        <f t="shared" si="4"/>
        <v>64</v>
      </c>
      <c r="F26" s="46">
        <f t="shared" si="4"/>
        <v>61</v>
      </c>
      <c r="G26" s="46">
        <f t="shared" si="4"/>
        <v>95</v>
      </c>
      <c r="H26" s="46">
        <f t="shared" si="4"/>
        <v>44</v>
      </c>
      <c r="I26" s="46">
        <f aca="true" t="shared" si="5" ref="I26:N26">SUM(I17:I25)</f>
        <v>85</v>
      </c>
      <c r="J26" s="46">
        <f t="shared" si="5"/>
        <v>0</v>
      </c>
      <c r="K26" s="46">
        <f t="shared" si="5"/>
        <v>0</v>
      </c>
      <c r="L26" s="46">
        <f t="shared" si="5"/>
        <v>0</v>
      </c>
      <c r="M26" s="46">
        <f t="shared" si="5"/>
        <v>0</v>
      </c>
      <c r="N26" s="46">
        <f t="shared" si="5"/>
        <v>0</v>
      </c>
      <c r="O26" s="41">
        <f>SUM(C26:N26)</f>
        <v>511</v>
      </c>
    </row>
    <row r="27" spans="2:15" ht="12.7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24" customHeight="1">
      <c r="B28" s="248" t="s">
        <v>102</v>
      </c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</row>
    <row r="29" spans="2:15" ht="13.5" thickBot="1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3.5" thickBot="1">
      <c r="B30" s="34" t="s">
        <v>26</v>
      </c>
      <c r="C30" s="35" t="s">
        <v>27</v>
      </c>
      <c r="D30" s="35" t="s">
        <v>79</v>
      </c>
      <c r="E30" s="35" t="s">
        <v>82</v>
      </c>
      <c r="F30" s="35" t="s">
        <v>85</v>
      </c>
      <c r="G30" s="35" t="s">
        <v>87</v>
      </c>
      <c r="H30" s="35" t="s">
        <v>89</v>
      </c>
      <c r="I30" s="35" t="s">
        <v>91</v>
      </c>
      <c r="J30" s="35" t="s">
        <v>92</v>
      </c>
      <c r="K30" s="35" t="s">
        <v>93</v>
      </c>
      <c r="L30" s="35" t="s">
        <v>94</v>
      </c>
      <c r="M30" s="35" t="s">
        <v>95</v>
      </c>
      <c r="N30" s="35" t="s">
        <v>96</v>
      </c>
      <c r="O30" s="36" t="s">
        <v>28</v>
      </c>
    </row>
    <row r="31" spans="2:15" ht="12.75">
      <c r="B31" s="39" t="s">
        <v>33</v>
      </c>
      <c r="C31" s="44">
        <v>9</v>
      </c>
      <c r="D31" s="44">
        <v>6</v>
      </c>
      <c r="E31" s="111">
        <v>9</v>
      </c>
      <c r="F31" s="111">
        <v>9</v>
      </c>
      <c r="G31" s="111">
        <v>12</v>
      </c>
      <c r="H31" s="111">
        <v>10</v>
      </c>
      <c r="I31" s="111">
        <v>11</v>
      </c>
      <c r="J31" s="111"/>
      <c r="K31" s="111"/>
      <c r="L31" s="111"/>
      <c r="M31" s="111"/>
      <c r="N31" s="111"/>
      <c r="O31" s="41">
        <f>SUM(C31:N31)</f>
        <v>66</v>
      </c>
    </row>
    <row r="32" spans="2:15" ht="13.5" thickBot="1">
      <c r="B32" s="42" t="s">
        <v>28</v>
      </c>
      <c r="C32" s="46">
        <f aca="true" t="shared" si="6" ref="C32:M32">C31</f>
        <v>9</v>
      </c>
      <c r="D32" s="46">
        <f t="shared" si="6"/>
        <v>6</v>
      </c>
      <c r="E32" s="46">
        <f t="shared" si="6"/>
        <v>9</v>
      </c>
      <c r="F32" s="46">
        <f t="shared" si="6"/>
        <v>9</v>
      </c>
      <c r="G32" s="46">
        <f t="shared" si="6"/>
        <v>12</v>
      </c>
      <c r="H32" s="46">
        <f t="shared" si="6"/>
        <v>10</v>
      </c>
      <c r="I32" s="46">
        <f t="shared" si="6"/>
        <v>11</v>
      </c>
      <c r="J32" s="46">
        <f t="shared" si="6"/>
        <v>0</v>
      </c>
      <c r="K32" s="46">
        <f t="shared" si="6"/>
        <v>0</v>
      </c>
      <c r="L32" s="46">
        <f t="shared" si="6"/>
        <v>0</v>
      </c>
      <c r="M32" s="46">
        <f t="shared" si="6"/>
        <v>0</v>
      </c>
      <c r="N32" s="46">
        <f>N31</f>
        <v>0</v>
      </c>
      <c r="O32" s="41">
        <f>SUM(C32:N32)</f>
        <v>66</v>
      </c>
    </row>
    <row r="33" spans="2:15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2.75">
      <c r="B34" s="31" t="s">
        <v>21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2.75">
      <c r="B35" s="31" t="s">
        <v>22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2:15" ht="12.75">
      <c r="B36" s="31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2:15" ht="12.75">
      <c r="B37" s="29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2:15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2:15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2:15" ht="12.7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</sheetData>
  <sheetProtection/>
  <mergeCells count="3">
    <mergeCell ref="B2:O2"/>
    <mergeCell ref="B14:O14"/>
    <mergeCell ref="B28:O28"/>
  </mergeCells>
  <printOptions horizontalCentered="1"/>
  <pageMargins left="0.1968503937007874" right="0.2755905511811024" top="0.984251968503937" bottom="0.984251968503937" header="0.1968503937007874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Q57"/>
  <sheetViews>
    <sheetView showGridLines="0" view="pageBreakPreview" zoomScale="120" zoomScaleSheetLayoutView="120" zoomScalePageLayoutView="0" workbookViewId="0" topLeftCell="B1">
      <pane xSplit="1" topLeftCell="H1" activePane="topRight" state="frozen"/>
      <selection pane="topLeft" activeCell="F17" sqref="F17:G17"/>
      <selection pane="topRight" activeCell="I5" sqref="I5"/>
    </sheetView>
  </sheetViews>
  <sheetFormatPr defaultColWidth="11.421875" defaultRowHeight="12.75"/>
  <cols>
    <col min="1" max="1" width="3.421875" style="38" hidden="1" customWidth="1"/>
    <col min="2" max="2" width="21.57421875" style="38" customWidth="1"/>
    <col min="3" max="5" width="10.00390625" style="38" bestFit="1" customWidth="1"/>
    <col min="6" max="6" width="8.8515625" style="38" customWidth="1"/>
    <col min="7" max="7" width="9.7109375" style="38" customWidth="1"/>
    <col min="8" max="9" width="8.8515625" style="38" customWidth="1"/>
    <col min="10" max="14" width="10.28125" style="38" customWidth="1"/>
    <col min="15" max="15" width="11.28125" style="38" bestFit="1" customWidth="1"/>
    <col min="16" max="16" width="13.8515625" style="38" customWidth="1"/>
    <col min="17" max="16384" width="11.421875" style="38" customWidth="1"/>
  </cols>
  <sheetData>
    <row r="1" spans="2:15" s="47" customFormat="1" ht="12">
      <c r="B1" s="250" t="s">
        <v>103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</row>
    <row r="2" s="47" customFormat="1" ht="6.75" customHeight="1" thickBot="1">
      <c r="P2" s="48"/>
    </row>
    <row r="3" spans="2:16" s="47" customFormat="1" ht="12.75" thickBot="1">
      <c r="B3" s="34" t="s">
        <v>37</v>
      </c>
      <c r="C3" s="49" t="s">
        <v>27</v>
      </c>
      <c r="D3" s="49" t="s">
        <v>79</v>
      </c>
      <c r="E3" s="49" t="s">
        <v>82</v>
      </c>
      <c r="F3" s="49" t="s">
        <v>85</v>
      </c>
      <c r="G3" s="49" t="s">
        <v>87</v>
      </c>
      <c r="H3" s="49" t="s">
        <v>89</v>
      </c>
      <c r="I3" s="49" t="s">
        <v>91</v>
      </c>
      <c r="J3" s="49" t="s">
        <v>92</v>
      </c>
      <c r="K3" s="49" t="s">
        <v>93</v>
      </c>
      <c r="L3" s="49" t="s">
        <v>94</v>
      </c>
      <c r="M3" s="49" t="s">
        <v>95</v>
      </c>
      <c r="N3" s="49" t="s">
        <v>96</v>
      </c>
      <c r="O3" s="36" t="s">
        <v>28</v>
      </c>
      <c r="P3" s="48"/>
    </row>
    <row r="4" spans="2:17" s="47" customFormat="1" ht="12.75" thickBot="1">
      <c r="B4" s="50" t="s">
        <v>38</v>
      </c>
      <c r="C4" s="51">
        <v>410726.03</v>
      </c>
      <c r="D4" s="51">
        <v>355086.82</v>
      </c>
      <c r="E4" s="113">
        <v>338876.98</v>
      </c>
      <c r="F4" s="113">
        <v>644272.07</v>
      </c>
      <c r="G4" s="113">
        <v>741345.08</v>
      </c>
      <c r="H4" s="113">
        <v>672634.6</v>
      </c>
      <c r="I4" s="113">
        <v>893476.51</v>
      </c>
      <c r="J4" s="113"/>
      <c r="K4" s="113"/>
      <c r="L4" s="113"/>
      <c r="M4" s="113"/>
      <c r="N4" s="113"/>
      <c r="O4" s="52">
        <f>SUM(D4:N4)</f>
        <v>3645692.0600000005</v>
      </c>
      <c r="P4" s="53"/>
      <c r="Q4" s="54"/>
    </row>
    <row r="5" spans="2:17" s="47" customFormat="1" ht="12.75" thickBot="1">
      <c r="B5" s="39" t="s">
        <v>39</v>
      </c>
      <c r="C5" s="51">
        <v>310801.11</v>
      </c>
      <c r="D5" s="51">
        <v>63964.6</v>
      </c>
      <c r="E5" s="113">
        <v>492584.29</v>
      </c>
      <c r="F5" s="113">
        <v>123866.98</v>
      </c>
      <c r="G5" s="113">
        <v>329049.21</v>
      </c>
      <c r="H5" s="113">
        <v>106390.79</v>
      </c>
      <c r="I5" s="113">
        <v>27041.27</v>
      </c>
      <c r="J5" s="113"/>
      <c r="K5" s="113"/>
      <c r="L5" s="113"/>
      <c r="M5" s="113"/>
      <c r="N5" s="113"/>
      <c r="O5" s="52">
        <f>SUM(D5:N5)</f>
        <v>1142897.1400000001</v>
      </c>
      <c r="P5" s="53"/>
      <c r="Q5" s="54"/>
    </row>
    <row r="6" spans="2:17" s="47" customFormat="1" ht="12.75" thickBot="1">
      <c r="B6" s="55" t="s">
        <v>40</v>
      </c>
      <c r="C6" s="56">
        <v>0</v>
      </c>
      <c r="D6" s="56">
        <v>0</v>
      </c>
      <c r="E6" s="114">
        <v>0</v>
      </c>
      <c r="F6" s="113">
        <v>0</v>
      </c>
      <c r="G6" s="114">
        <v>0</v>
      </c>
      <c r="H6" s="113">
        <v>0</v>
      </c>
      <c r="I6" s="113">
        <v>0</v>
      </c>
      <c r="J6" s="113"/>
      <c r="K6" s="113"/>
      <c r="L6" s="113"/>
      <c r="M6" s="113"/>
      <c r="N6" s="113"/>
      <c r="O6" s="52">
        <f>SUM(D6:N6)</f>
        <v>0</v>
      </c>
      <c r="P6" s="57"/>
      <c r="Q6" s="58"/>
    </row>
    <row r="7" spans="2:15" s="61" customFormat="1" ht="12" thickBot="1">
      <c r="B7" s="59" t="s">
        <v>28</v>
      </c>
      <c r="C7" s="60">
        <f aca="true" t="shared" si="0" ref="C7:H7">SUM(C4:C6)</f>
        <v>721527.14</v>
      </c>
      <c r="D7" s="60">
        <f t="shared" si="0"/>
        <v>419051.42</v>
      </c>
      <c r="E7" s="60">
        <f t="shared" si="0"/>
        <v>831461.27</v>
      </c>
      <c r="F7" s="60">
        <f t="shared" si="0"/>
        <v>768139.0499999999</v>
      </c>
      <c r="G7" s="60">
        <f>SUM(G4:G6)</f>
        <v>1070394.29</v>
      </c>
      <c r="H7" s="60">
        <f t="shared" si="0"/>
        <v>779025.39</v>
      </c>
      <c r="I7" s="60">
        <f aca="true" t="shared" si="1" ref="I7:N7">SUM(I4:I6)</f>
        <v>920517.78</v>
      </c>
      <c r="J7" s="60">
        <f t="shared" si="1"/>
        <v>0</v>
      </c>
      <c r="K7" s="60">
        <f t="shared" si="1"/>
        <v>0</v>
      </c>
      <c r="L7" s="60">
        <f t="shared" si="1"/>
        <v>0</v>
      </c>
      <c r="M7" s="60">
        <f t="shared" si="1"/>
        <v>0</v>
      </c>
      <c r="N7" s="60">
        <f t="shared" si="1"/>
        <v>0</v>
      </c>
      <c r="O7" s="52">
        <f>SUM(C7:N7)</f>
        <v>5510116.34</v>
      </c>
    </row>
    <row r="8" spans="2:14" s="47" customFormat="1" ht="9.75" customHeight="1">
      <c r="B8" s="63" t="s">
        <v>43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="47" customFormat="1" ht="12">
      <c r="B9" s="63" t="s">
        <v>41</v>
      </c>
    </row>
    <row r="10" spans="2:15" s="47" customFormat="1" ht="12">
      <c r="B10" s="249" t="s">
        <v>42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</row>
    <row r="11" spans="2:15" s="47" customFormat="1" ht="12.75" thickBot="1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2:16" s="47" customFormat="1" ht="12">
      <c r="B12" s="64" t="s">
        <v>37</v>
      </c>
      <c r="C12" s="65" t="s">
        <v>27</v>
      </c>
      <c r="D12" s="65" t="s">
        <v>79</v>
      </c>
      <c r="E12" s="65" t="s">
        <v>82</v>
      </c>
      <c r="F12" s="65" t="s">
        <v>85</v>
      </c>
      <c r="G12" s="65" t="s">
        <v>87</v>
      </c>
      <c r="H12" s="65" t="s">
        <v>89</v>
      </c>
      <c r="I12" s="65" t="s">
        <v>91</v>
      </c>
      <c r="J12" s="65" t="s">
        <v>92</v>
      </c>
      <c r="K12" s="65" t="s">
        <v>93</v>
      </c>
      <c r="L12" s="65" t="s">
        <v>94</v>
      </c>
      <c r="M12" s="65" t="s">
        <v>95</v>
      </c>
      <c r="N12" s="65" t="s">
        <v>96</v>
      </c>
      <c r="O12" s="66" t="s">
        <v>28</v>
      </c>
      <c r="P12" s="48"/>
    </row>
    <row r="13" spans="2:16" s="47" customFormat="1" ht="35.25" customHeight="1">
      <c r="B13" s="130" t="s">
        <v>110</v>
      </c>
      <c r="C13" s="51">
        <v>169803</v>
      </c>
      <c r="D13" s="51">
        <v>167547</v>
      </c>
      <c r="E13" s="117">
        <v>177768</v>
      </c>
      <c r="F13" s="129">
        <v>168948</v>
      </c>
      <c r="G13" s="118">
        <v>163225</v>
      </c>
      <c r="H13" s="118">
        <v>177106</v>
      </c>
      <c r="I13" s="129">
        <v>179012</v>
      </c>
      <c r="J13" s="118"/>
      <c r="K13" s="118"/>
      <c r="L13" s="118"/>
      <c r="M13" s="118"/>
      <c r="N13" s="118"/>
      <c r="O13" s="67">
        <f>SUM(C13:N13)</f>
        <v>1203409</v>
      </c>
      <c r="P13" s="48"/>
    </row>
    <row r="14" spans="2:16" s="47" customFormat="1" ht="36.75" customHeight="1">
      <c r="B14" s="130" t="s">
        <v>111</v>
      </c>
      <c r="C14" s="51">
        <v>9283</v>
      </c>
      <c r="D14" s="51">
        <v>10564</v>
      </c>
      <c r="E14" s="117">
        <v>13363</v>
      </c>
      <c r="F14" s="129">
        <v>13503</v>
      </c>
      <c r="G14" s="118">
        <v>10682</v>
      </c>
      <c r="H14" s="118">
        <v>15554</v>
      </c>
      <c r="I14" s="129">
        <v>13615</v>
      </c>
      <c r="J14" s="118"/>
      <c r="K14" s="118"/>
      <c r="L14" s="118"/>
      <c r="M14" s="118"/>
      <c r="N14" s="118"/>
      <c r="O14" s="67">
        <f>SUM(C14:N14)</f>
        <v>86564</v>
      </c>
      <c r="P14" s="48"/>
    </row>
    <row r="15" spans="2:16" s="47" customFormat="1" ht="36">
      <c r="B15" s="100" t="s">
        <v>112</v>
      </c>
      <c r="C15" s="51">
        <v>3040</v>
      </c>
      <c r="D15" s="51">
        <v>2925</v>
      </c>
      <c r="E15" s="51">
        <v>2316</v>
      </c>
      <c r="F15" s="129">
        <v>9772</v>
      </c>
      <c r="G15" s="118">
        <v>2808</v>
      </c>
      <c r="H15" s="118">
        <v>2514</v>
      </c>
      <c r="I15" s="129">
        <v>2672</v>
      </c>
      <c r="J15" s="118"/>
      <c r="K15" s="118"/>
      <c r="L15" s="118"/>
      <c r="M15" s="118"/>
      <c r="N15" s="118"/>
      <c r="O15" s="67">
        <f>SUM(C15:N15)</f>
        <v>26047</v>
      </c>
      <c r="P15" s="48"/>
    </row>
    <row r="16" spans="2:43" s="47" customFormat="1" ht="12.75" thickBot="1">
      <c r="B16" s="68" t="s">
        <v>28</v>
      </c>
      <c r="C16" s="60">
        <f aca="true" t="shared" si="2" ref="C16:N16">SUM(C13:C15)</f>
        <v>182126</v>
      </c>
      <c r="D16" s="60">
        <f t="shared" si="2"/>
        <v>181036</v>
      </c>
      <c r="E16" s="115">
        <f t="shared" si="2"/>
        <v>193447</v>
      </c>
      <c r="F16" s="115">
        <f t="shared" si="2"/>
        <v>192223</v>
      </c>
      <c r="G16" s="115">
        <f t="shared" si="2"/>
        <v>176715</v>
      </c>
      <c r="H16" s="115">
        <f>SUM(H13:H15)</f>
        <v>195174</v>
      </c>
      <c r="I16" s="115">
        <f t="shared" si="2"/>
        <v>195299</v>
      </c>
      <c r="J16" s="115">
        <f t="shared" si="2"/>
        <v>0</v>
      </c>
      <c r="K16" s="115">
        <f t="shared" si="2"/>
        <v>0</v>
      </c>
      <c r="L16" s="115">
        <f t="shared" si="2"/>
        <v>0</v>
      </c>
      <c r="M16" s="115">
        <f t="shared" si="2"/>
        <v>0</v>
      </c>
      <c r="N16" s="115">
        <f t="shared" si="2"/>
        <v>0</v>
      </c>
      <c r="O16" s="67">
        <f>SUM(C16:N16)</f>
        <v>1316020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</row>
    <row r="17" spans="2:14" s="47" customFormat="1" ht="12">
      <c r="B17" s="63" t="s">
        <v>43</v>
      </c>
      <c r="C17" s="63"/>
      <c r="D17" s="63"/>
      <c r="E17" s="63"/>
      <c r="F17" s="63"/>
      <c r="G17" s="63"/>
      <c r="H17" s="63"/>
      <c r="I17" s="63"/>
      <c r="J17" s="124"/>
      <c r="K17" s="124"/>
      <c r="L17" s="124"/>
      <c r="M17" s="124"/>
      <c r="N17" s="124"/>
    </row>
    <row r="18" s="69" customFormat="1" ht="12">
      <c r="B18" s="63" t="s">
        <v>44</v>
      </c>
    </row>
    <row r="19" s="69" customFormat="1" ht="12">
      <c r="B19" s="63" t="s">
        <v>113</v>
      </c>
    </row>
    <row r="20" s="47" customFormat="1" ht="5.25" customHeight="1">
      <c r="B20" s="70"/>
    </row>
    <row r="21" spans="2:15" s="47" customFormat="1" ht="12">
      <c r="B21" s="249" t="s">
        <v>104</v>
      </c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</row>
    <row r="22" spans="2:14" s="47" customFormat="1" ht="6.75" customHeight="1" thickBot="1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3" spans="2:15" s="47" customFormat="1" ht="12">
      <c r="B23" s="72" t="s">
        <v>45</v>
      </c>
      <c r="C23" s="73" t="s">
        <v>27</v>
      </c>
      <c r="D23" s="73" t="s">
        <v>79</v>
      </c>
      <c r="E23" s="73" t="s">
        <v>82</v>
      </c>
      <c r="F23" s="73" t="s">
        <v>85</v>
      </c>
      <c r="G23" s="73" t="s">
        <v>87</v>
      </c>
      <c r="H23" s="73" t="s">
        <v>89</v>
      </c>
      <c r="I23" s="73" t="s">
        <v>91</v>
      </c>
      <c r="J23" s="73" t="s">
        <v>92</v>
      </c>
      <c r="K23" s="73" t="s">
        <v>93</v>
      </c>
      <c r="L23" s="73" t="s">
        <v>94</v>
      </c>
      <c r="M23" s="73" t="s">
        <v>95</v>
      </c>
      <c r="N23" s="73" t="s">
        <v>96</v>
      </c>
      <c r="O23" s="74" t="s">
        <v>28</v>
      </c>
    </row>
    <row r="24" spans="2:17" ht="12">
      <c r="B24" s="75" t="s">
        <v>46</v>
      </c>
      <c r="C24" s="76">
        <v>29669.141</v>
      </c>
      <c r="D24" s="76">
        <v>29481.379</v>
      </c>
      <c r="E24" s="116">
        <v>44386.26</v>
      </c>
      <c r="F24" s="116">
        <v>34278.23</v>
      </c>
      <c r="G24" s="116">
        <v>44316.566</v>
      </c>
      <c r="H24" s="116">
        <v>34387.93</v>
      </c>
      <c r="I24" s="116">
        <v>38873.667</v>
      </c>
      <c r="J24" s="116"/>
      <c r="K24" s="116"/>
      <c r="L24" s="116"/>
      <c r="M24" s="116"/>
      <c r="N24" s="116"/>
      <c r="O24" s="77">
        <f>SUM(C24:N24)</f>
        <v>255393.173</v>
      </c>
      <c r="Q24" s="78"/>
    </row>
    <row r="25" spans="2:15" ht="12.75" thickBot="1">
      <c r="B25" s="68" t="s">
        <v>28</v>
      </c>
      <c r="C25" s="79">
        <f aca="true" t="shared" si="3" ref="C25:H25">SUM(C24:C24)</f>
        <v>29669.141</v>
      </c>
      <c r="D25" s="79">
        <f t="shared" si="3"/>
        <v>29481.379</v>
      </c>
      <c r="E25" s="79">
        <f t="shared" si="3"/>
        <v>44386.26</v>
      </c>
      <c r="F25" s="79">
        <f t="shared" si="3"/>
        <v>34278.23</v>
      </c>
      <c r="G25" s="79">
        <f t="shared" si="3"/>
        <v>44316.566</v>
      </c>
      <c r="H25" s="79">
        <f t="shared" si="3"/>
        <v>34387.93</v>
      </c>
      <c r="I25" s="79">
        <f aca="true" t="shared" si="4" ref="I25:N25">SUM(I24:I24)</f>
        <v>38873.667</v>
      </c>
      <c r="J25" s="79">
        <f t="shared" si="4"/>
        <v>0</v>
      </c>
      <c r="K25" s="79">
        <f t="shared" si="4"/>
        <v>0</v>
      </c>
      <c r="L25" s="79">
        <f t="shared" si="4"/>
        <v>0</v>
      </c>
      <c r="M25" s="79">
        <f t="shared" si="4"/>
        <v>0</v>
      </c>
      <c r="N25" s="79">
        <f t="shared" si="4"/>
        <v>0</v>
      </c>
      <c r="O25" s="77">
        <f>SUM(C25:N25)</f>
        <v>255393.173</v>
      </c>
    </row>
    <row r="26" s="47" customFormat="1" ht="12">
      <c r="B26" s="63" t="s">
        <v>41</v>
      </c>
    </row>
    <row r="27" s="47" customFormat="1" ht="12">
      <c r="B27" s="63" t="s">
        <v>43</v>
      </c>
    </row>
    <row r="28" spans="2:15" s="47" customFormat="1" ht="12">
      <c r="B28" s="249" t="s">
        <v>105</v>
      </c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</row>
    <row r="29" s="47" customFormat="1" ht="4.5" customHeight="1" thickBot="1"/>
    <row r="30" spans="2:15" s="47" customFormat="1" ht="12">
      <c r="B30" s="72" t="s">
        <v>45</v>
      </c>
      <c r="C30" s="73" t="s">
        <v>27</v>
      </c>
      <c r="D30" s="73" t="s">
        <v>79</v>
      </c>
      <c r="E30" s="73" t="s">
        <v>82</v>
      </c>
      <c r="F30" s="73" t="s">
        <v>85</v>
      </c>
      <c r="G30" s="73" t="s">
        <v>87</v>
      </c>
      <c r="H30" s="73" t="s">
        <v>89</v>
      </c>
      <c r="I30" s="73" t="s">
        <v>91</v>
      </c>
      <c r="J30" s="73" t="s">
        <v>92</v>
      </c>
      <c r="K30" s="73" t="s">
        <v>93</v>
      </c>
      <c r="L30" s="73" t="s">
        <v>94</v>
      </c>
      <c r="M30" s="73" t="s">
        <v>95</v>
      </c>
      <c r="N30" s="73" t="s">
        <v>96</v>
      </c>
      <c r="O30" s="74" t="s">
        <v>28</v>
      </c>
    </row>
    <row r="31" spans="2:15" s="48" customFormat="1" ht="14.25" customHeight="1">
      <c r="B31" s="87" t="s">
        <v>69</v>
      </c>
      <c r="C31" s="86">
        <v>50.39</v>
      </c>
      <c r="D31" s="86">
        <v>9.19</v>
      </c>
      <c r="E31" s="86">
        <v>718.95</v>
      </c>
      <c r="F31" s="86">
        <v>185.69</v>
      </c>
      <c r="G31" s="86">
        <v>0</v>
      </c>
      <c r="H31" s="86">
        <v>112.8</v>
      </c>
      <c r="I31" s="86">
        <v>0</v>
      </c>
      <c r="J31" s="86"/>
      <c r="K31" s="86"/>
      <c r="L31" s="86"/>
      <c r="M31" s="86"/>
      <c r="N31" s="86"/>
      <c r="O31" s="82">
        <f>SUM(C31:N31)</f>
        <v>1077.02</v>
      </c>
    </row>
    <row r="32" spans="2:15" s="48" customFormat="1" ht="14.25" customHeight="1">
      <c r="B32" s="87" t="s">
        <v>70</v>
      </c>
      <c r="C32" s="86">
        <v>25</v>
      </c>
      <c r="D32" s="86">
        <v>0</v>
      </c>
      <c r="E32" s="86">
        <v>0</v>
      </c>
      <c r="F32" s="86">
        <v>351.27</v>
      </c>
      <c r="G32" s="86">
        <v>0</v>
      </c>
      <c r="H32" s="86">
        <v>0</v>
      </c>
      <c r="I32" s="86">
        <v>2145.2</v>
      </c>
      <c r="J32" s="86"/>
      <c r="K32" s="86"/>
      <c r="L32" s="86"/>
      <c r="M32" s="86"/>
      <c r="N32" s="86"/>
      <c r="O32" s="82">
        <f>SUM(C32:N32)</f>
        <v>2521.47</v>
      </c>
    </row>
    <row r="33" spans="2:15" s="48" customFormat="1" ht="14.25" customHeight="1">
      <c r="B33" s="39" t="s">
        <v>86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/>
      <c r="K33" s="86"/>
      <c r="L33" s="86"/>
      <c r="M33" s="86"/>
      <c r="N33" s="86"/>
      <c r="O33" s="82">
        <f aca="true" t="shared" si="5" ref="O33:O38">SUM(C33:N33)</f>
        <v>0</v>
      </c>
    </row>
    <row r="34" spans="2:15" s="1" customFormat="1" ht="25.5" customHeight="1">
      <c r="B34" s="80" t="s">
        <v>47</v>
      </c>
      <c r="C34" s="81">
        <v>0</v>
      </c>
      <c r="D34" s="81">
        <v>0</v>
      </c>
      <c r="E34" s="81">
        <v>27462</v>
      </c>
      <c r="F34" s="81">
        <v>0</v>
      </c>
      <c r="G34" s="81">
        <v>15139.85</v>
      </c>
      <c r="H34" s="81">
        <v>0</v>
      </c>
      <c r="I34" s="81">
        <v>0</v>
      </c>
      <c r="J34" s="81"/>
      <c r="K34" s="81"/>
      <c r="L34" s="81"/>
      <c r="M34" s="81"/>
      <c r="N34" s="81"/>
      <c r="O34" s="82">
        <f t="shared" si="5"/>
        <v>42601.85</v>
      </c>
    </row>
    <row r="35" spans="2:15" s="47" customFormat="1" ht="14.25" customHeight="1">
      <c r="B35" s="83" t="s">
        <v>71</v>
      </c>
      <c r="C35" s="84">
        <v>0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/>
      <c r="K35" s="84"/>
      <c r="L35" s="84"/>
      <c r="M35" s="84"/>
      <c r="N35" s="84"/>
      <c r="O35" s="82">
        <f t="shared" si="5"/>
        <v>0</v>
      </c>
    </row>
    <row r="36" spans="2:15" s="48" customFormat="1" ht="14.25" customHeight="1">
      <c r="B36" s="85" t="s">
        <v>72</v>
      </c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/>
      <c r="K36" s="86"/>
      <c r="L36" s="86"/>
      <c r="M36" s="86"/>
      <c r="N36" s="86"/>
      <c r="O36" s="82">
        <f t="shared" si="5"/>
        <v>0</v>
      </c>
    </row>
    <row r="37" spans="2:15" s="47" customFormat="1" ht="14.25" customHeight="1">
      <c r="B37" s="39" t="s">
        <v>83</v>
      </c>
      <c r="C37" s="81">
        <v>0</v>
      </c>
      <c r="D37" s="81">
        <v>0</v>
      </c>
      <c r="E37" s="81">
        <v>0</v>
      </c>
      <c r="F37" s="81">
        <v>5373.56</v>
      </c>
      <c r="G37" s="81">
        <v>0</v>
      </c>
      <c r="H37" s="81">
        <v>0</v>
      </c>
      <c r="I37" s="81">
        <v>0</v>
      </c>
      <c r="J37" s="81"/>
      <c r="K37" s="81"/>
      <c r="L37" s="81"/>
      <c r="M37" s="81"/>
      <c r="N37" s="81"/>
      <c r="O37" s="82">
        <f t="shared" si="5"/>
        <v>5373.56</v>
      </c>
    </row>
    <row r="38" spans="2:16" s="47" customFormat="1" ht="15" customHeight="1" thickBot="1">
      <c r="B38" s="68" t="s">
        <v>28</v>
      </c>
      <c r="C38" s="88">
        <f>+C37+C31+C35+C34+C32</f>
        <v>75.39</v>
      </c>
      <c r="D38" s="88">
        <f>+D37+D31+D35+D34+D32</f>
        <v>9.19</v>
      </c>
      <c r="E38" s="88">
        <f>+E37+E31+E35+E34+E32</f>
        <v>28180.95</v>
      </c>
      <c r="F38" s="88">
        <f aca="true" t="shared" si="6" ref="F38:N38">+F37+F31+F35+F34+F32+F33</f>
        <v>5910.52</v>
      </c>
      <c r="G38" s="88">
        <f t="shared" si="6"/>
        <v>15139.85</v>
      </c>
      <c r="H38" s="88">
        <f t="shared" si="6"/>
        <v>112.8</v>
      </c>
      <c r="I38" s="88">
        <f t="shared" si="6"/>
        <v>2145.2</v>
      </c>
      <c r="J38" s="88">
        <f t="shared" si="6"/>
        <v>0</v>
      </c>
      <c r="K38" s="88">
        <f t="shared" si="6"/>
        <v>0</v>
      </c>
      <c r="L38" s="88">
        <f t="shared" si="6"/>
        <v>0</v>
      </c>
      <c r="M38" s="88">
        <f t="shared" si="6"/>
        <v>0</v>
      </c>
      <c r="N38" s="88">
        <f t="shared" si="6"/>
        <v>0</v>
      </c>
      <c r="O38" s="82">
        <f t="shared" si="5"/>
        <v>51573.9</v>
      </c>
      <c r="P38" s="48"/>
    </row>
    <row r="39" spans="2:14" s="47" customFormat="1" ht="12">
      <c r="B39" s="63" t="s">
        <v>41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</row>
    <row r="40" spans="2:14" s="47" customFormat="1" ht="5.25" customHeight="1">
      <c r="B40" s="89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</row>
    <row r="41" spans="2:15" s="47" customFormat="1" ht="12">
      <c r="B41" s="249" t="s">
        <v>106</v>
      </c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</row>
    <row r="42" spans="2:14" s="47" customFormat="1" ht="4.5" customHeight="1" thickBot="1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</row>
    <row r="43" spans="2:15" s="47" customFormat="1" ht="12">
      <c r="B43" s="72" t="s">
        <v>45</v>
      </c>
      <c r="C43" s="73" t="s">
        <v>27</v>
      </c>
      <c r="D43" s="73" t="s">
        <v>79</v>
      </c>
      <c r="E43" s="73" t="s">
        <v>82</v>
      </c>
      <c r="F43" s="73" t="s">
        <v>85</v>
      </c>
      <c r="G43" s="73" t="s">
        <v>87</v>
      </c>
      <c r="H43" s="73" t="s">
        <v>89</v>
      </c>
      <c r="I43" s="73" t="s">
        <v>91</v>
      </c>
      <c r="J43" s="73" t="s">
        <v>92</v>
      </c>
      <c r="K43" s="73" t="s">
        <v>93</v>
      </c>
      <c r="L43" s="73" t="s">
        <v>94</v>
      </c>
      <c r="M43" s="73" t="s">
        <v>95</v>
      </c>
      <c r="N43" s="73" t="s">
        <v>96</v>
      </c>
      <c r="O43" s="74" t="s">
        <v>28</v>
      </c>
    </row>
    <row r="44" spans="2:15" s="47" customFormat="1" ht="12.75">
      <c r="B44" s="85" t="s">
        <v>73</v>
      </c>
      <c r="C44" s="81">
        <v>0</v>
      </c>
      <c r="D44" s="81">
        <v>0</v>
      </c>
      <c r="E44" s="81">
        <v>15</v>
      </c>
      <c r="F44" s="81">
        <v>731</v>
      </c>
      <c r="G44" s="81">
        <v>140</v>
      </c>
      <c r="H44" s="81">
        <v>19.047</v>
      </c>
      <c r="I44" s="81">
        <v>128.88</v>
      </c>
      <c r="J44" s="81"/>
      <c r="K44" s="81"/>
      <c r="L44" s="81"/>
      <c r="M44" s="81"/>
      <c r="N44" s="81"/>
      <c r="O44" s="82">
        <f aca="true" t="shared" si="7" ref="O44:O50">SUM(C44:N44)</f>
        <v>1033.9270000000001</v>
      </c>
    </row>
    <row r="45" spans="2:15" s="47" customFormat="1" ht="12.75">
      <c r="B45" s="85" t="s">
        <v>74</v>
      </c>
      <c r="C45" s="81">
        <v>586.84</v>
      </c>
      <c r="D45" s="81">
        <v>22.06</v>
      </c>
      <c r="E45" s="81">
        <v>32.06</v>
      </c>
      <c r="F45" s="81">
        <v>80</v>
      </c>
      <c r="G45" s="81">
        <v>1293.55</v>
      </c>
      <c r="H45" s="81">
        <v>200</v>
      </c>
      <c r="I45" s="81">
        <v>49</v>
      </c>
      <c r="J45" s="81"/>
      <c r="K45" s="81"/>
      <c r="L45" s="81"/>
      <c r="M45" s="81"/>
      <c r="N45" s="81"/>
      <c r="O45" s="82">
        <f t="shared" si="7"/>
        <v>2263.51</v>
      </c>
    </row>
    <row r="46" spans="2:15" s="47" customFormat="1" ht="25.5">
      <c r="B46" s="90" t="s">
        <v>49</v>
      </c>
      <c r="C46" s="84">
        <v>420.4</v>
      </c>
      <c r="D46" s="84">
        <v>182.75</v>
      </c>
      <c r="E46" s="84">
        <v>169.55</v>
      </c>
      <c r="F46" s="84">
        <v>850.13</v>
      </c>
      <c r="G46" s="84">
        <v>828.55</v>
      </c>
      <c r="H46" s="84">
        <v>1451.95</v>
      </c>
      <c r="I46" s="84">
        <v>513.45</v>
      </c>
      <c r="J46" s="84"/>
      <c r="K46" s="84"/>
      <c r="L46" s="84"/>
      <c r="M46" s="84"/>
      <c r="N46" s="84"/>
      <c r="O46" s="82">
        <f t="shared" si="7"/>
        <v>4416.78</v>
      </c>
    </row>
    <row r="47" spans="2:15" s="47" customFormat="1" ht="12">
      <c r="B47" s="83" t="s">
        <v>50</v>
      </c>
      <c r="C47" s="81">
        <v>0</v>
      </c>
      <c r="D47" s="81">
        <v>10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/>
      <c r="K47" s="81"/>
      <c r="L47" s="81"/>
      <c r="M47" s="81"/>
      <c r="N47" s="81"/>
      <c r="O47" s="82">
        <f t="shared" si="7"/>
        <v>10</v>
      </c>
    </row>
    <row r="48" spans="2:15" s="47" customFormat="1" ht="12.75">
      <c r="B48" s="119" t="s">
        <v>48</v>
      </c>
      <c r="C48" s="84">
        <v>0</v>
      </c>
      <c r="D48" s="84">
        <v>2</v>
      </c>
      <c r="E48" s="84">
        <v>0</v>
      </c>
      <c r="F48" s="84">
        <v>0</v>
      </c>
      <c r="G48" s="122">
        <v>0</v>
      </c>
      <c r="H48" s="122">
        <v>0</v>
      </c>
      <c r="I48" s="122">
        <v>0</v>
      </c>
      <c r="J48" s="122"/>
      <c r="K48" s="122"/>
      <c r="L48" s="122"/>
      <c r="M48" s="122"/>
      <c r="N48" s="122"/>
      <c r="O48" s="82">
        <f t="shared" si="7"/>
        <v>2</v>
      </c>
    </row>
    <row r="49" spans="2:15" s="47" customFormat="1" ht="12.75">
      <c r="B49" s="120" t="s">
        <v>83</v>
      </c>
      <c r="C49" s="84">
        <v>2118.4</v>
      </c>
      <c r="D49" s="84">
        <v>1850.65</v>
      </c>
      <c r="E49" s="84">
        <v>2015.95</v>
      </c>
      <c r="F49" s="84">
        <v>2280.29</v>
      </c>
      <c r="G49" s="122">
        <v>4826.75</v>
      </c>
      <c r="H49" s="122">
        <f>4822.338+1075.7</f>
        <v>5898.038</v>
      </c>
      <c r="I49" s="122">
        <v>2253.94</v>
      </c>
      <c r="J49" s="122"/>
      <c r="K49" s="122"/>
      <c r="L49" s="122"/>
      <c r="M49" s="122"/>
      <c r="N49" s="122"/>
      <c r="O49" s="82">
        <f t="shared" si="7"/>
        <v>21244.018</v>
      </c>
    </row>
    <row r="50" spans="2:15" ht="12" customHeight="1" thickBot="1">
      <c r="B50" s="91" t="s">
        <v>28</v>
      </c>
      <c r="C50" s="121">
        <f>SUM(C44:C49)</f>
        <v>3125.6400000000003</v>
      </c>
      <c r="D50" s="121">
        <f>SUM(D44+D45+D46+D47+D49)</f>
        <v>2065.46</v>
      </c>
      <c r="E50" s="121">
        <f aca="true" t="shared" si="8" ref="E50:N50">SUM(E44:E49)</f>
        <v>2232.56</v>
      </c>
      <c r="F50" s="121">
        <f t="shared" si="8"/>
        <v>3941.42</v>
      </c>
      <c r="G50" s="121">
        <f t="shared" si="8"/>
        <v>7088.85</v>
      </c>
      <c r="H50" s="121">
        <f t="shared" si="8"/>
        <v>7569.035</v>
      </c>
      <c r="I50" s="121">
        <f t="shared" si="8"/>
        <v>2945.27</v>
      </c>
      <c r="J50" s="121">
        <f t="shared" si="8"/>
        <v>0</v>
      </c>
      <c r="K50" s="121">
        <f t="shared" si="8"/>
        <v>0</v>
      </c>
      <c r="L50" s="121">
        <f t="shared" si="8"/>
        <v>0</v>
      </c>
      <c r="M50" s="121">
        <f t="shared" si="8"/>
        <v>0</v>
      </c>
      <c r="N50" s="121">
        <f t="shared" si="8"/>
        <v>0</v>
      </c>
      <c r="O50" s="82">
        <f t="shared" si="7"/>
        <v>28968.235</v>
      </c>
    </row>
    <row r="51" ht="12">
      <c r="B51" s="63" t="s">
        <v>41</v>
      </c>
    </row>
    <row r="52" spans="2:15" ht="12">
      <c r="B52" s="249" t="s">
        <v>107</v>
      </c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</row>
    <row r="53" ht="4.5" customHeight="1" thickBot="1"/>
    <row r="54" spans="2:15" ht="12">
      <c r="B54" s="72" t="s">
        <v>45</v>
      </c>
      <c r="C54" s="73" t="s">
        <v>27</v>
      </c>
      <c r="D54" s="73" t="s">
        <v>79</v>
      </c>
      <c r="E54" s="73" t="s">
        <v>82</v>
      </c>
      <c r="F54" s="73" t="s">
        <v>85</v>
      </c>
      <c r="G54" s="73" t="s">
        <v>87</v>
      </c>
      <c r="H54" s="73" t="s">
        <v>89</v>
      </c>
      <c r="I54" s="73" t="s">
        <v>91</v>
      </c>
      <c r="J54" s="73" t="s">
        <v>92</v>
      </c>
      <c r="K54" s="73" t="s">
        <v>93</v>
      </c>
      <c r="L54" s="73" t="s">
        <v>94</v>
      </c>
      <c r="M54" s="73" t="s">
        <v>95</v>
      </c>
      <c r="N54" s="73" t="s">
        <v>96</v>
      </c>
      <c r="O54" s="74" t="s">
        <v>28</v>
      </c>
    </row>
    <row r="55" spans="2:15" ht="12.75">
      <c r="B55" s="85" t="s">
        <v>19</v>
      </c>
      <c r="C55" s="92">
        <v>2343</v>
      </c>
      <c r="D55" s="92">
        <v>1281</v>
      </c>
      <c r="E55" s="92">
        <v>413</v>
      </c>
      <c r="F55" s="92">
        <v>104</v>
      </c>
      <c r="G55" s="92">
        <v>82</v>
      </c>
      <c r="H55" s="92">
        <v>83</v>
      </c>
      <c r="I55" s="92">
        <f>377+262</f>
        <v>639</v>
      </c>
      <c r="J55" s="92"/>
      <c r="K55" s="92"/>
      <c r="L55" s="92"/>
      <c r="M55" s="92"/>
      <c r="N55" s="92"/>
      <c r="O55" s="93">
        <f>SUM(C55:N55)</f>
        <v>4945</v>
      </c>
    </row>
    <row r="56" spans="2:15" ht="12.75">
      <c r="B56" s="85" t="s">
        <v>80</v>
      </c>
      <c r="C56" s="92">
        <v>0</v>
      </c>
      <c r="D56" s="92">
        <v>0</v>
      </c>
      <c r="E56" s="92">
        <v>0</v>
      </c>
      <c r="F56" s="92">
        <v>0</v>
      </c>
      <c r="G56" s="92">
        <v>0</v>
      </c>
      <c r="H56" s="92">
        <v>0</v>
      </c>
      <c r="I56" s="92">
        <v>0</v>
      </c>
      <c r="J56" s="92"/>
      <c r="K56" s="92"/>
      <c r="L56" s="92"/>
      <c r="M56" s="92"/>
      <c r="N56" s="92"/>
      <c r="O56" s="93">
        <f>SUM(C56:N56)</f>
        <v>0</v>
      </c>
    </row>
    <row r="57" spans="2:15" ht="13.5" thickBot="1">
      <c r="B57" s="68" t="s">
        <v>28</v>
      </c>
      <c r="C57" s="91">
        <f aca="true" t="shared" si="9" ref="C57:N57">SUM(C55:C56)</f>
        <v>2343</v>
      </c>
      <c r="D57" s="91">
        <f t="shared" si="9"/>
        <v>1281</v>
      </c>
      <c r="E57" s="91">
        <f t="shared" si="9"/>
        <v>413</v>
      </c>
      <c r="F57" s="91">
        <f t="shared" si="9"/>
        <v>104</v>
      </c>
      <c r="G57" s="91">
        <f t="shared" si="9"/>
        <v>82</v>
      </c>
      <c r="H57" s="91">
        <f t="shared" si="9"/>
        <v>83</v>
      </c>
      <c r="I57" s="91">
        <f t="shared" si="9"/>
        <v>639</v>
      </c>
      <c r="J57" s="91">
        <f t="shared" si="9"/>
        <v>0</v>
      </c>
      <c r="K57" s="91">
        <f t="shared" si="9"/>
        <v>0</v>
      </c>
      <c r="L57" s="91">
        <f t="shared" si="9"/>
        <v>0</v>
      </c>
      <c r="M57" s="91">
        <f t="shared" si="9"/>
        <v>0</v>
      </c>
      <c r="N57" s="91">
        <f t="shared" si="9"/>
        <v>0</v>
      </c>
      <c r="O57" s="93">
        <f>SUM(C57:N57)</f>
        <v>4945</v>
      </c>
    </row>
  </sheetData>
  <sheetProtection/>
  <mergeCells count="6">
    <mergeCell ref="B52:O52"/>
    <mergeCell ref="B1:O1"/>
    <mergeCell ref="B21:O21"/>
    <mergeCell ref="B28:O28"/>
    <mergeCell ref="B41:O41"/>
    <mergeCell ref="B10:O10"/>
  </mergeCells>
  <printOptions/>
  <pageMargins left="0.8661417322834646" right="0.31496062992125984" top="0.15748031496062992" bottom="0.7874015748031497" header="0" footer="0"/>
  <pageSetup horizontalDpi="600" verticalDpi="600" orientation="landscape" paperSize="11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zoomScalePageLayoutView="0" workbookViewId="0" topLeftCell="A1">
      <selection activeCell="D22" sqref="D22:E22"/>
    </sheetView>
  </sheetViews>
  <sheetFormatPr defaultColWidth="11.421875" defaultRowHeight="12.75"/>
  <cols>
    <col min="1" max="1" width="28.8515625" style="137" bestFit="1" customWidth="1"/>
    <col min="2" max="2" width="8.00390625" style="137" customWidth="1"/>
    <col min="3" max="3" width="8.140625" style="137" customWidth="1"/>
    <col min="4" max="4" width="9.140625" style="137" customWidth="1"/>
    <col min="5" max="5" width="8.7109375" style="137" customWidth="1"/>
    <col min="6" max="6" width="10.421875" style="137" customWidth="1"/>
    <col min="7" max="7" width="9.28125" style="137" customWidth="1"/>
    <col min="8" max="8" width="9.00390625" style="137" hidden="1" customWidth="1"/>
    <col min="9" max="10" width="12.140625" style="137" bestFit="1" customWidth="1"/>
    <col min="11" max="16384" width="11.421875" style="137" customWidth="1"/>
  </cols>
  <sheetData>
    <row r="1" ht="12.75">
      <c r="E1" s="137" t="s">
        <v>115</v>
      </c>
    </row>
    <row r="2" ht="12.75">
      <c r="E2" s="137" t="s">
        <v>116</v>
      </c>
    </row>
    <row r="3" ht="12.75">
      <c r="K3" s="137" t="s">
        <v>117</v>
      </c>
    </row>
    <row r="4" ht="3" customHeight="1"/>
    <row r="5" spans="1:11" ht="12.75">
      <c r="A5" s="138" t="s">
        <v>118</v>
      </c>
      <c r="B5" s="139" t="s">
        <v>119</v>
      </c>
      <c r="I5" s="140" t="s">
        <v>120</v>
      </c>
      <c r="J5" s="279" t="s">
        <v>121</v>
      </c>
      <c r="K5" s="279"/>
    </row>
    <row r="6" spans="9:11" ht="12.75">
      <c r="I6" s="140" t="s">
        <v>122</v>
      </c>
      <c r="J6" s="279">
        <v>2010</v>
      </c>
      <c r="K6" s="279"/>
    </row>
    <row r="7" ht="15.75" thickBot="1">
      <c r="E7" s="141" t="s">
        <v>123</v>
      </c>
    </row>
    <row r="8" spans="1:12" ht="13.5" thickBot="1">
      <c r="A8" s="262" t="s">
        <v>124</v>
      </c>
      <c r="B8" s="280" t="s">
        <v>5</v>
      </c>
      <c r="C8" s="280"/>
      <c r="D8" s="280"/>
      <c r="E8" s="280"/>
      <c r="F8" s="280"/>
      <c r="G8" s="280"/>
      <c r="I8" s="280" t="s">
        <v>125</v>
      </c>
      <c r="J8" s="280"/>
      <c r="K8" s="280"/>
      <c r="L8" s="140"/>
    </row>
    <row r="9" spans="1:11" ht="13.5" thickBot="1">
      <c r="A9" s="262"/>
      <c r="B9" s="254" t="s">
        <v>16</v>
      </c>
      <c r="C9" s="254"/>
      <c r="D9" s="254" t="s">
        <v>17</v>
      </c>
      <c r="E9" s="254"/>
      <c r="F9" s="254" t="s">
        <v>126</v>
      </c>
      <c r="G9" s="254"/>
      <c r="I9" s="144" t="s">
        <v>127</v>
      </c>
      <c r="J9" s="144" t="s">
        <v>128</v>
      </c>
      <c r="K9" s="144" t="s">
        <v>126</v>
      </c>
    </row>
    <row r="10" spans="1:11" ht="13.5" thickBot="1">
      <c r="A10" s="262"/>
      <c r="B10" s="254" t="s">
        <v>129</v>
      </c>
      <c r="C10" s="254"/>
      <c r="D10" s="254" t="s">
        <v>129</v>
      </c>
      <c r="E10" s="254"/>
      <c r="F10" s="254" t="s">
        <v>130</v>
      </c>
      <c r="G10" s="254"/>
      <c r="I10" s="144" t="s">
        <v>129</v>
      </c>
      <c r="J10" s="144" t="s">
        <v>129</v>
      </c>
      <c r="K10" s="144" t="s">
        <v>130</v>
      </c>
    </row>
    <row r="11" spans="1:11" ht="13.5" thickBot="1">
      <c r="A11" s="145" t="s">
        <v>131</v>
      </c>
      <c r="B11" s="273"/>
      <c r="C11" s="274"/>
      <c r="D11" s="265">
        <v>2145.2</v>
      </c>
      <c r="E11" s="265"/>
      <c r="F11" s="272">
        <v>2</v>
      </c>
      <c r="G11" s="272"/>
      <c r="H11" s="140"/>
      <c r="I11" s="146">
        <v>128.88</v>
      </c>
      <c r="J11" s="146">
        <v>49</v>
      </c>
      <c r="K11" s="143">
        <v>7</v>
      </c>
    </row>
    <row r="12" spans="1:11" ht="13.5" thickBot="1">
      <c r="A12" s="147" t="s">
        <v>132</v>
      </c>
      <c r="B12" s="273"/>
      <c r="C12" s="274"/>
      <c r="D12" s="273"/>
      <c r="E12" s="274"/>
      <c r="F12" s="269"/>
      <c r="G12" s="270"/>
      <c r="H12" s="140"/>
      <c r="I12" s="146">
        <v>16287</v>
      </c>
      <c r="J12" s="146">
        <v>179012</v>
      </c>
      <c r="K12" s="148">
        <v>367</v>
      </c>
    </row>
    <row r="13" spans="1:11" ht="13.5" thickBot="1">
      <c r="A13" s="145" t="s">
        <v>133</v>
      </c>
      <c r="B13" s="273"/>
      <c r="C13" s="274"/>
      <c r="D13" s="265"/>
      <c r="E13" s="265"/>
      <c r="F13" s="272"/>
      <c r="G13" s="272"/>
      <c r="I13" s="146"/>
      <c r="J13" s="146"/>
      <c r="K13" s="143"/>
    </row>
    <row r="14" spans="1:11" ht="13.5" thickBot="1">
      <c r="A14" s="145" t="s">
        <v>134</v>
      </c>
      <c r="B14" s="273"/>
      <c r="C14" s="274"/>
      <c r="D14" s="277"/>
      <c r="E14" s="278"/>
      <c r="F14" s="269"/>
      <c r="G14" s="270"/>
      <c r="I14" s="146"/>
      <c r="J14" s="146"/>
      <c r="K14" s="143"/>
    </row>
    <row r="15" spans="1:11" ht="13.5" thickBot="1">
      <c r="A15" s="145" t="s">
        <v>135</v>
      </c>
      <c r="B15" s="271"/>
      <c r="C15" s="271"/>
      <c r="D15" s="275"/>
      <c r="E15" s="276"/>
      <c r="F15" s="272"/>
      <c r="G15" s="272"/>
      <c r="I15" s="146"/>
      <c r="J15" s="146"/>
      <c r="K15" s="143"/>
    </row>
    <row r="16" spans="1:11" ht="13.5" thickBot="1">
      <c r="A16" s="147" t="s">
        <v>136</v>
      </c>
      <c r="B16" s="271"/>
      <c r="C16" s="271"/>
      <c r="D16" s="263"/>
      <c r="E16" s="263"/>
      <c r="F16" s="272"/>
      <c r="G16" s="272"/>
      <c r="H16" s="140"/>
      <c r="I16" s="146">
        <v>120.75</v>
      </c>
      <c r="J16" s="146">
        <v>392.7</v>
      </c>
      <c r="K16" s="143"/>
    </row>
    <row r="17" spans="1:11" ht="13.5" thickBot="1">
      <c r="A17" s="147" t="s">
        <v>137</v>
      </c>
      <c r="B17" s="271"/>
      <c r="C17" s="271"/>
      <c r="D17" s="263"/>
      <c r="E17" s="263"/>
      <c r="F17" s="272"/>
      <c r="G17" s="272"/>
      <c r="H17" s="140"/>
      <c r="I17" s="146"/>
      <c r="J17" s="146"/>
      <c r="K17" s="143"/>
    </row>
    <row r="18" spans="1:11" ht="15" customHeight="1" thickBot="1">
      <c r="A18" s="150" t="s">
        <v>138</v>
      </c>
      <c r="B18" s="273"/>
      <c r="C18" s="274"/>
      <c r="D18" s="263"/>
      <c r="E18" s="263"/>
      <c r="F18" s="269"/>
      <c r="G18" s="270"/>
      <c r="H18" s="140"/>
      <c r="I18" s="146">
        <v>906.28</v>
      </c>
      <c r="J18" s="151">
        <v>1347.66</v>
      </c>
      <c r="K18" s="143">
        <v>10</v>
      </c>
    </row>
    <row r="19" spans="1:11" ht="16.5" thickBot="1">
      <c r="A19" s="147" t="s">
        <v>139</v>
      </c>
      <c r="B19" s="263"/>
      <c r="C19" s="263"/>
      <c r="D19" s="263"/>
      <c r="E19" s="263"/>
      <c r="F19" s="269"/>
      <c r="G19" s="270"/>
      <c r="H19" s="152"/>
      <c r="I19" s="146">
        <v>38873.667</v>
      </c>
      <c r="J19" s="151"/>
      <c r="K19" s="153">
        <v>8</v>
      </c>
    </row>
    <row r="20" spans="1:11" ht="13.5" thickBot="1">
      <c r="A20" s="154" t="s">
        <v>140</v>
      </c>
      <c r="B20" s="265">
        <f>SUM(B11:C19)</f>
        <v>0</v>
      </c>
      <c r="C20" s="265"/>
      <c r="D20" s="265">
        <f>SUM(D11:E19)</f>
        <v>2145.2</v>
      </c>
      <c r="E20" s="265"/>
      <c r="F20" s="271">
        <f>SUM(F11:G19)</f>
        <v>2</v>
      </c>
      <c r="G20" s="271"/>
      <c r="I20" s="146">
        <f>SUM(I11:I19)</f>
        <v>56316.577000000005</v>
      </c>
      <c r="J20" s="146">
        <f>SUM(J11:J19)</f>
        <v>180801.36000000002</v>
      </c>
      <c r="K20" s="149">
        <f>SUM(K11:K19)</f>
        <v>392</v>
      </c>
    </row>
    <row r="21" spans="1:11" ht="13.5" thickBot="1">
      <c r="A21" s="155"/>
      <c r="B21" s="156"/>
      <c r="C21" s="156"/>
      <c r="D21" s="263"/>
      <c r="E21" s="263"/>
      <c r="F21" s="157"/>
      <c r="G21" s="157"/>
      <c r="I21" s="158"/>
      <c r="J21" s="158"/>
      <c r="K21" s="159"/>
    </row>
    <row r="22" spans="1:11" ht="13.5" thickBot="1">
      <c r="A22" s="160" t="s">
        <v>141</v>
      </c>
      <c r="B22" s="264"/>
      <c r="C22" s="264"/>
      <c r="D22" s="265">
        <v>920517.78</v>
      </c>
      <c r="E22" s="265"/>
      <c r="F22" s="266">
        <v>11</v>
      </c>
      <c r="G22" s="266"/>
      <c r="I22" s="161"/>
      <c r="J22" s="162"/>
      <c r="K22" s="163"/>
    </row>
    <row r="23" spans="1:11" ht="13.5" thickBot="1">
      <c r="A23" s="164" t="s">
        <v>28</v>
      </c>
      <c r="B23" s="267">
        <f>B20+B22</f>
        <v>0</v>
      </c>
      <c r="C23" s="267"/>
      <c r="D23" s="267">
        <f>SUM(D22+D20)</f>
        <v>922662.98</v>
      </c>
      <c r="E23" s="267"/>
      <c r="F23" s="268">
        <f>SUM(F22+F20)</f>
        <v>13</v>
      </c>
      <c r="G23" s="268"/>
      <c r="I23" s="166">
        <f>I20</f>
        <v>56316.577000000005</v>
      </c>
      <c r="J23" s="165">
        <f>J20</f>
        <v>180801.36000000002</v>
      </c>
      <c r="K23" s="167">
        <f>K20+K22</f>
        <v>392</v>
      </c>
    </row>
    <row r="24" spans="1:11" ht="5.25" customHeight="1">
      <c r="A24" s="168"/>
      <c r="B24" s="169"/>
      <c r="C24" s="169"/>
      <c r="D24" s="170"/>
      <c r="E24" s="170"/>
      <c r="F24" s="171"/>
      <c r="G24" s="172"/>
      <c r="I24" s="261"/>
      <c r="J24" s="261"/>
      <c r="K24" s="173"/>
    </row>
    <row r="25" ht="13.5" thickBot="1">
      <c r="A25" s="139"/>
    </row>
    <row r="26" spans="1:11" ht="13.5" thickBot="1">
      <c r="A26" s="254"/>
      <c r="B26" s="262" t="s">
        <v>142</v>
      </c>
      <c r="C26" s="262"/>
      <c r="D26" s="262" t="s">
        <v>143</v>
      </c>
      <c r="E26" s="262"/>
      <c r="F26" s="262" t="s">
        <v>130</v>
      </c>
      <c r="G26" s="262"/>
      <c r="H26" s="174"/>
      <c r="J26" s="254" t="s">
        <v>144</v>
      </c>
      <c r="K26" s="254"/>
    </row>
    <row r="27" spans="1:11" ht="26.25" thickBot="1">
      <c r="A27" s="254"/>
      <c r="B27" s="262"/>
      <c r="C27" s="262"/>
      <c r="D27" s="262"/>
      <c r="E27" s="262"/>
      <c r="F27" s="142" t="s">
        <v>145</v>
      </c>
      <c r="G27" s="142" t="s">
        <v>146</v>
      </c>
      <c r="J27" s="145" t="s">
        <v>147</v>
      </c>
      <c r="K27" s="145" t="s">
        <v>148</v>
      </c>
    </row>
    <row r="28" spans="1:11" ht="13.5" thickBot="1">
      <c r="A28" s="145" t="s">
        <v>149</v>
      </c>
      <c r="B28" s="175">
        <v>377</v>
      </c>
      <c r="C28" s="175">
        <v>262</v>
      </c>
      <c r="D28" s="142"/>
      <c r="E28" s="142"/>
      <c r="F28" s="142"/>
      <c r="G28" s="142"/>
      <c r="H28" s="155"/>
      <c r="J28" s="176"/>
      <c r="K28" s="176"/>
    </row>
    <row r="29" spans="1:11" ht="13.5" thickBot="1">
      <c r="A29" s="145" t="s">
        <v>150</v>
      </c>
      <c r="B29" s="145" t="s">
        <v>127</v>
      </c>
      <c r="C29" s="144" t="s">
        <v>128</v>
      </c>
      <c r="D29" s="145" t="s">
        <v>127</v>
      </c>
      <c r="E29" s="145" t="s">
        <v>128</v>
      </c>
      <c r="F29" s="144" t="s">
        <v>127</v>
      </c>
      <c r="G29" s="145" t="s">
        <v>128</v>
      </c>
      <c r="H29" s="155"/>
      <c r="J29" s="155"/>
      <c r="K29" s="155"/>
    </row>
    <row r="30" spans="2:11" ht="13.5" thickBot="1">
      <c r="B30" s="256" t="s">
        <v>142</v>
      </c>
      <c r="C30" s="257"/>
      <c r="D30" s="257"/>
      <c r="E30" s="258"/>
      <c r="F30" s="145"/>
      <c r="G30" s="145"/>
      <c r="H30" s="155"/>
      <c r="J30" s="155"/>
      <c r="K30" s="155"/>
    </row>
    <row r="31" spans="1:11" ht="13.5" thickBot="1">
      <c r="A31" s="259" t="s">
        <v>151</v>
      </c>
      <c r="B31" s="145" t="s">
        <v>152</v>
      </c>
      <c r="C31" s="256" t="s">
        <v>77</v>
      </c>
      <c r="D31" s="258"/>
      <c r="E31" s="256" t="s">
        <v>78</v>
      </c>
      <c r="F31" s="258"/>
      <c r="G31" s="145" t="s">
        <v>28</v>
      </c>
      <c r="H31" s="155"/>
      <c r="J31" s="155"/>
      <c r="K31" s="155"/>
    </row>
    <row r="32" spans="1:11" ht="13.5" thickBot="1">
      <c r="A32" s="260"/>
      <c r="B32" s="144"/>
      <c r="C32" s="256">
        <v>0</v>
      </c>
      <c r="D32" s="258"/>
      <c r="E32" s="256">
        <v>0</v>
      </c>
      <c r="F32" s="258"/>
      <c r="G32" s="143">
        <f>B32+C32+E32</f>
        <v>0</v>
      </c>
      <c r="H32" s="155"/>
      <c r="J32" s="155"/>
      <c r="K32" s="155"/>
    </row>
    <row r="33" s="139" customFormat="1" ht="12.75">
      <c r="A33" s="139" t="s">
        <v>153</v>
      </c>
    </row>
    <row r="34" s="139" customFormat="1" ht="12.75">
      <c r="A34" s="139" t="s">
        <v>154</v>
      </c>
    </row>
    <row r="35" ht="12.75">
      <c r="A35" s="139" t="s">
        <v>23</v>
      </c>
    </row>
    <row r="36" ht="13.5" thickBot="1"/>
    <row r="37" spans="1:7" ht="13.5" thickBot="1">
      <c r="A37" s="255" t="s">
        <v>155</v>
      </c>
      <c r="B37" s="255"/>
      <c r="C37" s="255"/>
      <c r="D37" s="255"/>
      <c r="E37" s="255"/>
      <c r="F37" s="254"/>
      <c r="G37" s="254"/>
    </row>
    <row r="38" spans="1:9" ht="13.5" thickBot="1">
      <c r="A38" s="255" t="s">
        <v>156</v>
      </c>
      <c r="B38" s="255"/>
      <c r="C38" s="255"/>
      <c r="D38" s="255"/>
      <c r="E38" s="255"/>
      <c r="F38" s="254"/>
      <c r="G38" s="254"/>
      <c r="H38" s="137" t="s">
        <v>157</v>
      </c>
      <c r="I38" s="178" t="s">
        <v>158</v>
      </c>
    </row>
    <row r="39" spans="1:9" ht="13.5" thickBot="1">
      <c r="A39" s="177" t="s">
        <v>159</v>
      </c>
      <c r="B39" s="177"/>
      <c r="C39" s="177"/>
      <c r="D39" s="177"/>
      <c r="E39" s="177"/>
      <c r="F39" s="144"/>
      <c r="G39" s="144"/>
      <c r="I39" s="179"/>
    </row>
    <row r="40" spans="1:9" ht="13.5" thickBot="1">
      <c r="A40" s="255" t="s">
        <v>160</v>
      </c>
      <c r="B40" s="255"/>
      <c r="C40" s="255"/>
      <c r="D40" s="255"/>
      <c r="E40" s="255"/>
      <c r="F40" s="254"/>
      <c r="G40" s="254"/>
      <c r="I40" s="179"/>
    </row>
    <row r="41" spans="1:9" ht="13.5" thickBot="1">
      <c r="A41" s="251" t="s">
        <v>161</v>
      </c>
      <c r="B41" s="252"/>
      <c r="C41" s="252"/>
      <c r="D41" s="252"/>
      <c r="E41" s="253"/>
      <c r="F41" s="254"/>
      <c r="G41" s="254"/>
      <c r="H41" s="137" t="s">
        <v>162</v>
      </c>
      <c r="I41" s="178" t="s">
        <v>163</v>
      </c>
    </row>
  </sheetData>
  <sheetProtection/>
  <mergeCells count="68">
    <mergeCell ref="J5:K5"/>
    <mergeCell ref="J6:K6"/>
    <mergeCell ref="A8:A10"/>
    <mergeCell ref="B8:G8"/>
    <mergeCell ref="I8:K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D21:E21"/>
    <mergeCell ref="B22:C22"/>
    <mergeCell ref="D22:E22"/>
    <mergeCell ref="F22:G22"/>
    <mergeCell ref="B23:C23"/>
    <mergeCell ref="D23:E23"/>
    <mergeCell ref="F23:G23"/>
    <mergeCell ref="I24:J24"/>
    <mergeCell ref="A26:A27"/>
    <mergeCell ref="B26:C27"/>
    <mergeCell ref="D26:E27"/>
    <mergeCell ref="F26:G26"/>
    <mergeCell ref="J26:K26"/>
    <mergeCell ref="B30:E30"/>
    <mergeCell ref="A31:A32"/>
    <mergeCell ref="C31:D31"/>
    <mergeCell ref="E31:F31"/>
    <mergeCell ref="C32:D32"/>
    <mergeCell ref="E32:F32"/>
    <mergeCell ref="A41:E41"/>
    <mergeCell ref="F41:G41"/>
    <mergeCell ref="A37:E37"/>
    <mergeCell ref="F37:G37"/>
    <mergeCell ref="A38:E38"/>
    <mergeCell ref="F38:G38"/>
    <mergeCell ref="A40:E40"/>
    <mergeCell ref="F40:G40"/>
  </mergeCells>
  <printOptions/>
  <pageMargins left="0.7086614173228347" right="0.3937007874015748" top="0.49" bottom="0.984251968503937" header="0" footer="0"/>
  <pageSetup horizontalDpi="600" verticalDpi="600" orientation="landscape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44"/>
  <sheetViews>
    <sheetView zoomScalePageLayoutView="0" workbookViewId="0" topLeftCell="A1">
      <selection activeCell="D22" sqref="D22:E22"/>
    </sheetView>
  </sheetViews>
  <sheetFormatPr defaultColWidth="11.421875" defaultRowHeight="12.75"/>
  <cols>
    <col min="1" max="1" width="7.28125" style="137" customWidth="1"/>
    <col min="2" max="2" width="8.421875" style="137" customWidth="1"/>
    <col min="3" max="4" width="11.421875" style="137" customWidth="1"/>
    <col min="5" max="5" width="9.8515625" style="137" customWidth="1"/>
    <col min="6" max="6" width="9.28125" style="137" customWidth="1"/>
    <col min="7" max="7" width="6.140625" style="137" customWidth="1"/>
    <col min="8" max="9" width="11.421875" style="137" customWidth="1"/>
    <col min="10" max="10" width="7.421875" style="137" customWidth="1"/>
    <col min="11" max="11" width="6.8515625" style="137" customWidth="1"/>
    <col min="12" max="13" width="6.421875" style="137" customWidth="1"/>
    <col min="14" max="16384" width="11.421875" style="137" customWidth="1"/>
  </cols>
  <sheetData>
    <row r="1" spans="4:12" ht="12.75">
      <c r="D1" s="137" t="s">
        <v>115</v>
      </c>
      <c r="L1" s="137" t="s">
        <v>164</v>
      </c>
    </row>
    <row r="2" ht="12.75">
      <c r="D2" s="137" t="s">
        <v>165</v>
      </c>
    </row>
    <row r="3" spans="10:13" ht="12.75">
      <c r="J3" s="138" t="s">
        <v>120</v>
      </c>
      <c r="K3" s="286">
        <v>40360</v>
      </c>
      <c r="L3" s="279"/>
      <c r="M3" s="279"/>
    </row>
    <row r="4" spans="10:13" ht="12.75">
      <c r="J4" s="138" t="s">
        <v>122</v>
      </c>
      <c r="K4" s="279">
        <v>2010</v>
      </c>
      <c r="L4" s="279"/>
      <c r="M4" s="279"/>
    </row>
    <row r="5" spans="2:7" ht="12.75">
      <c r="B5" s="137" t="s">
        <v>166</v>
      </c>
      <c r="C5" s="139" t="s">
        <v>167</v>
      </c>
      <c r="G5" s="139" t="s">
        <v>168</v>
      </c>
    </row>
    <row r="6" spans="2:13" ht="13.5" thickBot="1">
      <c r="B6" s="180"/>
      <c r="C6" s="181" t="s">
        <v>16</v>
      </c>
      <c r="D6" s="182"/>
      <c r="E6" s="182"/>
      <c r="F6" s="182"/>
      <c r="G6" s="182"/>
      <c r="H6" s="181" t="s">
        <v>17</v>
      </c>
      <c r="I6" s="182"/>
      <c r="J6" s="182"/>
      <c r="K6" s="182"/>
      <c r="L6" s="182"/>
      <c r="M6" s="183"/>
    </row>
    <row r="7" spans="2:15" ht="13.5" thickBot="1">
      <c r="B7" s="184"/>
      <c r="C7" s="254" t="s">
        <v>169</v>
      </c>
      <c r="D7" s="254"/>
      <c r="E7" s="254"/>
      <c r="F7" s="281" t="s">
        <v>170</v>
      </c>
      <c r="G7" s="281" t="s">
        <v>171</v>
      </c>
      <c r="H7" s="254" t="s">
        <v>169</v>
      </c>
      <c r="I7" s="254"/>
      <c r="J7" s="254"/>
      <c r="K7" s="281" t="s">
        <v>170</v>
      </c>
      <c r="L7" s="281" t="s">
        <v>171</v>
      </c>
      <c r="M7" s="186"/>
      <c r="N7" s="187"/>
      <c r="O7" s="187"/>
    </row>
    <row r="8" spans="2:15" ht="13.5" thickBot="1">
      <c r="B8" s="184"/>
      <c r="C8" s="145" t="s">
        <v>172</v>
      </c>
      <c r="D8" s="145" t="s">
        <v>173</v>
      </c>
      <c r="E8" s="188" t="s">
        <v>174</v>
      </c>
      <c r="F8" s="259"/>
      <c r="G8" s="281"/>
      <c r="H8" s="145" t="s">
        <v>172</v>
      </c>
      <c r="I8" s="145" t="s">
        <v>173</v>
      </c>
      <c r="J8" s="188" t="s">
        <v>174</v>
      </c>
      <c r="K8" s="259"/>
      <c r="L8" s="281"/>
      <c r="M8" s="186"/>
      <c r="N8" s="187"/>
      <c r="O8" s="187"/>
    </row>
    <row r="9" spans="2:15" ht="13.5" thickBot="1">
      <c r="B9" s="184" t="s">
        <v>175</v>
      </c>
      <c r="C9" s="143"/>
      <c r="D9" s="189"/>
      <c r="E9" s="143"/>
      <c r="F9" s="284"/>
      <c r="G9" s="190"/>
      <c r="H9" s="143"/>
      <c r="I9" s="189"/>
      <c r="J9" s="143"/>
      <c r="K9" s="191"/>
      <c r="L9" s="192"/>
      <c r="M9" s="193"/>
      <c r="N9" s="155"/>
      <c r="O9" s="155"/>
    </row>
    <row r="10" spans="2:15" ht="13.5" thickBot="1">
      <c r="B10" s="184" t="s">
        <v>176</v>
      </c>
      <c r="C10" s="143"/>
      <c r="D10" s="145"/>
      <c r="E10" s="194"/>
      <c r="F10" s="285"/>
      <c r="G10" s="145"/>
      <c r="H10" s="143"/>
      <c r="I10" s="145"/>
      <c r="J10" s="195"/>
      <c r="K10" s="196"/>
      <c r="L10" s="197"/>
      <c r="M10" s="193"/>
      <c r="N10" s="155"/>
      <c r="O10" s="155"/>
    </row>
    <row r="11" spans="2:15" ht="12.75">
      <c r="B11" s="184"/>
      <c r="C11" s="198"/>
      <c r="D11" s="155"/>
      <c r="E11" s="198"/>
      <c r="F11" s="199"/>
      <c r="G11" s="155"/>
      <c r="H11" s="198"/>
      <c r="I11" s="155"/>
      <c r="J11" s="198"/>
      <c r="K11" s="198"/>
      <c r="L11" s="155"/>
      <c r="M11" s="193"/>
      <c r="N11" s="155"/>
      <c r="O11" s="155"/>
    </row>
    <row r="12" spans="2:13" ht="12.75">
      <c r="B12" s="184"/>
      <c r="D12" s="139"/>
      <c r="E12" s="139"/>
      <c r="F12" s="139"/>
      <c r="G12" s="139" t="s">
        <v>177</v>
      </c>
      <c r="H12" s="139"/>
      <c r="I12" s="139"/>
      <c r="J12" s="139"/>
      <c r="K12" s="139"/>
      <c r="L12" s="139"/>
      <c r="M12" s="193"/>
    </row>
    <row r="13" spans="2:13" ht="13.5" thickBot="1">
      <c r="B13" s="184"/>
      <c r="C13" s="155" t="s">
        <v>178</v>
      </c>
      <c r="D13" s="155"/>
      <c r="E13" s="155"/>
      <c r="F13" s="155"/>
      <c r="G13" s="155"/>
      <c r="H13" s="155" t="s">
        <v>179</v>
      </c>
      <c r="I13" s="155"/>
      <c r="J13" s="155"/>
      <c r="K13" s="155"/>
      <c r="L13" s="155"/>
      <c r="M13" s="193"/>
    </row>
    <row r="14" spans="2:15" ht="13.5" thickBot="1">
      <c r="B14" s="184"/>
      <c r="C14" s="254" t="s">
        <v>169</v>
      </c>
      <c r="D14" s="254"/>
      <c r="E14" s="254"/>
      <c r="F14" s="281" t="s">
        <v>143</v>
      </c>
      <c r="G14" s="281" t="s">
        <v>171</v>
      </c>
      <c r="H14" s="254" t="s">
        <v>169</v>
      </c>
      <c r="I14" s="254"/>
      <c r="J14" s="254"/>
      <c r="K14" s="281" t="s">
        <v>143</v>
      </c>
      <c r="L14" s="281" t="s">
        <v>171</v>
      </c>
      <c r="M14" s="186"/>
      <c r="N14" s="187"/>
      <c r="O14" s="187"/>
    </row>
    <row r="15" spans="2:15" ht="13.5" thickBot="1">
      <c r="B15" s="184"/>
      <c r="C15" s="145" t="s">
        <v>172</v>
      </c>
      <c r="D15" s="145" t="s">
        <v>173</v>
      </c>
      <c r="E15" s="145" t="s">
        <v>174</v>
      </c>
      <c r="F15" s="281"/>
      <c r="G15" s="281"/>
      <c r="H15" s="145" t="s">
        <v>172</v>
      </c>
      <c r="I15" s="145" t="s">
        <v>173</v>
      </c>
      <c r="J15" s="145" t="s">
        <v>174</v>
      </c>
      <c r="K15" s="281"/>
      <c r="L15" s="281"/>
      <c r="M15" s="186"/>
      <c r="N15" s="187"/>
      <c r="O15" s="187"/>
    </row>
    <row r="16" spans="2:15" ht="13.5" thickBot="1">
      <c r="B16" s="184" t="s">
        <v>180</v>
      </c>
      <c r="C16" s="145"/>
      <c r="D16" s="145"/>
      <c r="E16" s="145"/>
      <c r="F16" s="200"/>
      <c r="G16" s="185"/>
      <c r="H16" s="145"/>
      <c r="I16" s="145"/>
      <c r="J16" s="154"/>
      <c r="K16" s="201"/>
      <c r="L16" s="185"/>
      <c r="M16" s="186"/>
      <c r="N16" s="187"/>
      <c r="O16" s="187"/>
    </row>
    <row r="17" spans="2:15" ht="13.5" thickBot="1">
      <c r="B17" s="184" t="s">
        <v>175</v>
      </c>
      <c r="C17" s="145"/>
      <c r="D17" s="145"/>
      <c r="E17" s="154"/>
      <c r="F17" s="154"/>
      <c r="G17" s="145"/>
      <c r="H17" s="145"/>
      <c r="I17" s="145"/>
      <c r="J17" s="154"/>
      <c r="K17" s="154"/>
      <c r="L17" s="145"/>
      <c r="M17" s="193"/>
      <c r="N17" s="155"/>
      <c r="O17" s="155"/>
    </row>
    <row r="18" spans="2:15" ht="13.5" thickBot="1">
      <c r="B18" s="184" t="s">
        <v>176</v>
      </c>
      <c r="C18" s="145" t="s">
        <v>181</v>
      </c>
      <c r="D18" s="145"/>
      <c r="E18" s="143"/>
      <c r="F18" s="145"/>
      <c r="G18" s="145"/>
      <c r="H18" s="145"/>
      <c r="I18" s="145"/>
      <c r="J18" s="145"/>
      <c r="K18" s="145"/>
      <c r="L18" s="145"/>
      <c r="M18" s="193"/>
      <c r="N18" s="155"/>
      <c r="O18" s="155"/>
    </row>
    <row r="19" spans="2:13" ht="9" customHeight="1">
      <c r="B19" s="184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93"/>
    </row>
    <row r="20" spans="2:13" ht="13.5" thickBot="1">
      <c r="B20" s="184"/>
      <c r="C20" s="155"/>
      <c r="D20" s="155"/>
      <c r="E20" s="282" t="s">
        <v>182</v>
      </c>
      <c r="F20" s="282"/>
      <c r="G20" s="282"/>
      <c r="H20" s="282"/>
      <c r="I20" s="282"/>
      <c r="J20" s="282"/>
      <c r="K20" s="155"/>
      <c r="L20" s="155"/>
      <c r="M20" s="193"/>
    </row>
    <row r="21" spans="2:13" ht="13.5" thickBot="1">
      <c r="B21" s="184"/>
      <c r="C21" s="155"/>
      <c r="D21" s="155"/>
      <c r="E21" s="254" t="s">
        <v>169</v>
      </c>
      <c r="F21" s="254"/>
      <c r="G21" s="254"/>
      <c r="H21" s="254" t="s">
        <v>169</v>
      </c>
      <c r="I21" s="254"/>
      <c r="J21" s="254"/>
      <c r="K21" s="155"/>
      <c r="L21" s="155"/>
      <c r="M21" s="193"/>
    </row>
    <row r="22" spans="2:13" ht="13.5" thickBot="1">
      <c r="B22" s="184"/>
      <c r="C22" s="155"/>
      <c r="E22" s="145" t="s">
        <v>183</v>
      </c>
      <c r="F22" s="145" t="s">
        <v>173</v>
      </c>
      <c r="G22" s="145" t="s">
        <v>174</v>
      </c>
      <c r="H22" s="145" t="s">
        <v>183</v>
      </c>
      <c r="I22" s="145" t="s">
        <v>173</v>
      </c>
      <c r="J22" s="145" t="s">
        <v>174</v>
      </c>
      <c r="K22" s="155"/>
      <c r="L22" s="155"/>
      <c r="M22" s="193"/>
    </row>
    <row r="23" spans="2:13" ht="13.5" thickBot="1">
      <c r="B23" s="184"/>
      <c r="C23" s="155"/>
      <c r="D23" s="155" t="s">
        <v>175</v>
      </c>
      <c r="E23" s="145"/>
      <c r="F23" s="145"/>
      <c r="G23" s="145"/>
      <c r="H23" s="145"/>
      <c r="I23" s="145"/>
      <c r="J23" s="145"/>
      <c r="K23" s="155"/>
      <c r="L23" s="155"/>
      <c r="M23" s="193"/>
    </row>
    <row r="24" spans="2:13" ht="13.5" thickBot="1">
      <c r="B24" s="184"/>
      <c r="C24" s="155"/>
      <c r="D24" s="155" t="s">
        <v>176</v>
      </c>
      <c r="E24" s="145"/>
      <c r="F24" s="145"/>
      <c r="G24" s="145"/>
      <c r="H24" s="145"/>
      <c r="I24" s="145"/>
      <c r="J24" s="145"/>
      <c r="K24" s="155"/>
      <c r="L24" s="155"/>
      <c r="M24" s="193"/>
    </row>
    <row r="25" spans="2:13" ht="9" customHeight="1">
      <c r="B25" s="202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4"/>
    </row>
    <row r="26" spans="2:13" ht="12.75">
      <c r="B26" s="155"/>
      <c r="C26" s="155"/>
      <c r="D26" s="155"/>
      <c r="E26" s="155"/>
      <c r="F26" s="155"/>
      <c r="G26" s="168" t="s">
        <v>184</v>
      </c>
      <c r="H26" s="155"/>
      <c r="I26" s="155"/>
      <c r="J26" s="155"/>
      <c r="K26" s="155"/>
      <c r="L26" s="155"/>
      <c r="M26" s="155"/>
    </row>
    <row r="27" spans="2:13" ht="13.5" thickBot="1">
      <c r="B27" s="180"/>
      <c r="C27" s="182"/>
      <c r="D27" s="181" t="s">
        <v>16</v>
      </c>
      <c r="E27" s="182"/>
      <c r="F27" s="182"/>
      <c r="G27" s="182"/>
      <c r="H27" s="181" t="s">
        <v>17</v>
      </c>
      <c r="I27" s="182"/>
      <c r="J27" s="182"/>
      <c r="K27" s="182"/>
      <c r="L27" s="182"/>
      <c r="M27" s="183"/>
    </row>
    <row r="28" spans="2:13" ht="13.5" thickBot="1">
      <c r="B28" s="184"/>
      <c r="C28" s="155"/>
      <c r="D28" s="254" t="s">
        <v>169</v>
      </c>
      <c r="E28" s="254"/>
      <c r="F28" s="254"/>
      <c r="G28" s="254" t="s">
        <v>171</v>
      </c>
      <c r="H28" s="254" t="s">
        <v>169</v>
      </c>
      <c r="I28" s="254"/>
      <c r="J28" s="254"/>
      <c r="K28" s="254" t="s">
        <v>171</v>
      </c>
      <c r="L28" s="155"/>
      <c r="M28" s="193"/>
    </row>
    <row r="29" spans="2:13" ht="13.5" thickBot="1">
      <c r="B29" s="184"/>
      <c r="C29" s="155"/>
      <c r="D29" s="145" t="s">
        <v>172</v>
      </c>
      <c r="E29" s="145" t="s">
        <v>173</v>
      </c>
      <c r="F29" s="188" t="s">
        <v>174</v>
      </c>
      <c r="G29" s="283"/>
      <c r="H29" s="145" t="s">
        <v>172</v>
      </c>
      <c r="I29" s="145" t="s">
        <v>173</v>
      </c>
      <c r="J29" s="188" t="s">
        <v>174</v>
      </c>
      <c r="K29" s="283"/>
      <c r="L29" s="155"/>
      <c r="M29" s="193"/>
    </row>
    <row r="30" spans="2:13" ht="13.5" thickBot="1">
      <c r="B30" s="184"/>
      <c r="C30" s="155" t="s">
        <v>185</v>
      </c>
      <c r="D30" s="143"/>
      <c r="E30" s="189"/>
      <c r="F30" s="143"/>
      <c r="G30" s="149"/>
      <c r="H30" s="197"/>
      <c r="I30" s="189"/>
      <c r="J30" s="205"/>
      <c r="K30" s="206"/>
      <c r="L30" s="155"/>
      <c r="M30" s="193"/>
    </row>
    <row r="31" spans="2:13" ht="13.5" thickBot="1">
      <c r="B31" s="184"/>
      <c r="C31" s="155" t="s">
        <v>186</v>
      </c>
      <c r="D31" s="143"/>
      <c r="E31" s="143"/>
      <c r="F31" s="194"/>
      <c r="G31" s="207"/>
      <c r="H31" s="208"/>
      <c r="I31" s="145"/>
      <c r="J31" s="195"/>
      <c r="K31" s="194"/>
      <c r="L31" s="155"/>
      <c r="M31" s="193"/>
    </row>
    <row r="32" spans="2:13" ht="12.75">
      <c r="B32" s="184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93"/>
    </row>
    <row r="33" spans="2:13" ht="13.5" thickBot="1">
      <c r="B33" s="184"/>
      <c r="C33" s="155"/>
      <c r="D33" s="155" t="s">
        <v>178</v>
      </c>
      <c r="E33" s="155"/>
      <c r="F33" s="155"/>
      <c r="G33" s="155"/>
      <c r="H33" s="155" t="s">
        <v>128</v>
      </c>
      <c r="I33" s="155"/>
      <c r="J33" s="155"/>
      <c r="K33" s="155"/>
      <c r="L33" s="155"/>
      <c r="M33" s="193"/>
    </row>
    <row r="34" spans="2:13" ht="13.5" thickBot="1">
      <c r="B34" s="184"/>
      <c r="C34" s="155"/>
      <c r="D34" s="254" t="s">
        <v>169</v>
      </c>
      <c r="E34" s="254"/>
      <c r="F34" s="254"/>
      <c r="G34" s="254" t="s">
        <v>171</v>
      </c>
      <c r="H34" s="254" t="s">
        <v>169</v>
      </c>
      <c r="I34" s="254"/>
      <c r="J34" s="254"/>
      <c r="K34" s="254" t="s">
        <v>171</v>
      </c>
      <c r="L34" s="155"/>
      <c r="M34" s="193"/>
    </row>
    <row r="35" spans="2:13" ht="13.5" thickBot="1">
      <c r="B35" s="184"/>
      <c r="C35" s="155"/>
      <c r="D35" s="145" t="s">
        <v>172</v>
      </c>
      <c r="E35" s="145" t="s">
        <v>173</v>
      </c>
      <c r="F35" s="145" t="s">
        <v>174</v>
      </c>
      <c r="G35" s="254"/>
      <c r="H35" s="145" t="s">
        <v>172</v>
      </c>
      <c r="I35" s="145" t="s">
        <v>173</v>
      </c>
      <c r="J35" s="145" t="s">
        <v>174</v>
      </c>
      <c r="K35" s="254"/>
      <c r="L35" s="155"/>
      <c r="M35" s="193"/>
    </row>
    <row r="36" spans="2:13" ht="13.5" thickBot="1">
      <c r="B36" s="184"/>
      <c r="C36" s="155" t="s">
        <v>185</v>
      </c>
      <c r="D36" s="145"/>
      <c r="E36" s="145"/>
      <c r="F36" s="145"/>
      <c r="G36" s="145"/>
      <c r="H36" s="145"/>
      <c r="I36" s="145"/>
      <c r="J36" s="145"/>
      <c r="K36" s="145"/>
      <c r="L36" s="155"/>
      <c r="M36" s="193"/>
    </row>
    <row r="37" spans="2:13" ht="13.5" thickBot="1">
      <c r="B37" s="184"/>
      <c r="C37" s="155" t="s">
        <v>186</v>
      </c>
      <c r="D37" s="145"/>
      <c r="E37" s="145"/>
      <c r="F37" s="145"/>
      <c r="G37" s="145"/>
      <c r="H37" s="145"/>
      <c r="I37" s="145"/>
      <c r="J37" s="145"/>
      <c r="K37" s="145"/>
      <c r="L37" s="155"/>
      <c r="M37" s="193"/>
    </row>
    <row r="38" spans="2:13" ht="9.75" customHeight="1">
      <c r="B38" s="202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4"/>
    </row>
    <row r="39" ht="12.75">
      <c r="G39" s="137" t="s">
        <v>187</v>
      </c>
    </row>
    <row r="40" ht="12.75">
      <c r="G40" s="137" t="s">
        <v>188</v>
      </c>
    </row>
    <row r="41" spans="2:13" ht="12.75">
      <c r="B41" s="180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3"/>
    </row>
    <row r="42" spans="2:13" ht="12.75">
      <c r="B42" s="180" t="s">
        <v>189</v>
      </c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3"/>
    </row>
    <row r="43" spans="2:13" ht="12.75">
      <c r="B43" s="209"/>
      <c r="C43" s="155"/>
      <c r="D43" s="210" t="s">
        <v>190</v>
      </c>
      <c r="E43" s="155"/>
      <c r="F43" s="155"/>
      <c r="G43" s="155"/>
      <c r="H43" s="155"/>
      <c r="I43" s="155"/>
      <c r="J43" s="155"/>
      <c r="K43" s="155"/>
      <c r="L43" s="155"/>
      <c r="M43" s="193"/>
    </row>
    <row r="44" spans="2:13" ht="12.75">
      <c r="B44" s="202"/>
      <c r="C44" s="203"/>
      <c r="D44" s="211"/>
      <c r="E44" s="203"/>
      <c r="F44" s="203"/>
      <c r="G44" s="203"/>
      <c r="H44" s="203"/>
      <c r="I44" s="203"/>
      <c r="J44" s="203"/>
      <c r="K44" s="203"/>
      <c r="L44" s="203"/>
      <c r="M44" s="204"/>
    </row>
  </sheetData>
  <sheetProtection/>
  <mergeCells count="26">
    <mergeCell ref="K3:M3"/>
    <mergeCell ref="K4:M4"/>
    <mergeCell ref="C7:E7"/>
    <mergeCell ref="F7:F8"/>
    <mergeCell ref="G7:G8"/>
    <mergeCell ref="H7:J7"/>
    <mergeCell ref="K7:K8"/>
    <mergeCell ref="L7:L8"/>
    <mergeCell ref="H28:J28"/>
    <mergeCell ref="K28:K29"/>
    <mergeCell ref="F9:F10"/>
    <mergeCell ref="C14:E14"/>
    <mergeCell ref="F14:F15"/>
    <mergeCell ref="G14:G15"/>
    <mergeCell ref="H14:J14"/>
    <mergeCell ref="K14:K15"/>
    <mergeCell ref="D34:F34"/>
    <mergeCell ref="G34:G35"/>
    <mergeCell ref="H34:J34"/>
    <mergeCell ref="K34:K35"/>
    <mergeCell ref="L14:L15"/>
    <mergeCell ref="E20:J20"/>
    <mergeCell ref="E21:G21"/>
    <mergeCell ref="H21:J21"/>
    <mergeCell ref="D28:F28"/>
    <mergeCell ref="G28:G29"/>
  </mergeCells>
  <printOptions/>
  <pageMargins left="1.345" right="0.75" top="0.22" bottom="1" header="0" footer="0"/>
  <pageSetup horizontalDpi="600" verticalDpi="6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zoomScale="140" zoomScaleNormal="140" zoomScalePageLayoutView="0" workbookViewId="0" topLeftCell="F1">
      <selection activeCell="D22" sqref="D22:E22"/>
    </sheetView>
  </sheetViews>
  <sheetFormatPr defaultColWidth="11.421875" defaultRowHeight="12.75"/>
  <cols>
    <col min="1" max="1" width="5.00390625" style="0" customWidth="1"/>
    <col min="2" max="2" width="17.7109375" style="0" bestFit="1" customWidth="1"/>
    <col min="3" max="3" width="12.8515625" style="0" customWidth="1"/>
    <col min="4" max="4" width="8.57421875" style="0" customWidth="1"/>
    <col min="5" max="5" width="7.00390625" style="0" customWidth="1"/>
    <col min="6" max="6" width="6.28125" style="0" customWidth="1"/>
    <col min="7" max="7" width="12.57421875" style="0" bestFit="1" customWidth="1"/>
    <col min="8" max="8" width="6.140625" style="0" customWidth="1"/>
    <col min="9" max="9" width="12.57421875" style="0" bestFit="1" customWidth="1"/>
    <col min="10" max="10" width="5.28125" style="0" bestFit="1" customWidth="1"/>
    <col min="11" max="12" width="24.421875" style="0" bestFit="1" customWidth="1"/>
  </cols>
  <sheetData>
    <row r="1" spans="1:10" ht="12.75">
      <c r="A1" s="212"/>
      <c r="C1" s="287" t="s">
        <v>191</v>
      </c>
      <c r="D1" s="287"/>
      <c r="E1" s="287"/>
      <c r="F1" s="287"/>
      <c r="G1" s="287"/>
      <c r="H1" s="287"/>
      <c r="I1" s="287"/>
      <c r="J1" s="287"/>
    </row>
    <row r="2" spans="1:12" ht="12.75">
      <c r="A2" s="212"/>
      <c r="C2" s="287" t="s">
        <v>192</v>
      </c>
      <c r="D2" s="287"/>
      <c r="E2" s="287"/>
      <c r="F2" s="287"/>
      <c r="G2" s="287"/>
      <c r="H2" s="287"/>
      <c r="I2" s="287"/>
      <c r="J2" s="287"/>
      <c r="L2" s="214"/>
    </row>
    <row r="3" spans="1:12" ht="12.75">
      <c r="A3" s="212"/>
      <c r="L3" s="214">
        <v>40360</v>
      </c>
    </row>
    <row r="4" spans="1:11" ht="12.75">
      <c r="A4" s="212"/>
      <c r="C4" s="287" t="s">
        <v>193</v>
      </c>
      <c r="D4" s="287"/>
      <c r="E4" s="287"/>
      <c r="F4" s="287"/>
      <c r="G4" s="287"/>
      <c r="H4" s="287"/>
      <c r="I4" s="287"/>
      <c r="J4" s="287"/>
      <c r="K4" s="287"/>
    </row>
    <row r="5" spans="1:11" ht="12.75">
      <c r="A5" s="212"/>
      <c r="C5" s="287" t="s">
        <v>194</v>
      </c>
      <c r="D5" s="287"/>
      <c r="E5" s="287"/>
      <c r="F5" s="287"/>
      <c r="G5" s="287"/>
      <c r="H5" s="287"/>
      <c r="I5" s="287"/>
      <c r="J5" s="287"/>
      <c r="K5" s="287"/>
    </row>
    <row r="6" spans="1:11" ht="13.5" thickBot="1">
      <c r="A6" s="212"/>
      <c r="C6" s="213"/>
      <c r="D6" s="213"/>
      <c r="E6" s="213"/>
      <c r="F6" s="213"/>
      <c r="G6" s="213"/>
      <c r="H6" s="213"/>
      <c r="I6" s="213"/>
      <c r="J6" s="213"/>
      <c r="K6" s="213"/>
    </row>
    <row r="7" spans="1:12" ht="12.75">
      <c r="A7" s="215" t="s">
        <v>195</v>
      </c>
      <c r="B7" s="215" t="s">
        <v>196</v>
      </c>
      <c r="C7" s="216" t="s">
        <v>196</v>
      </c>
      <c r="D7" s="216"/>
      <c r="E7" s="216"/>
      <c r="F7" s="215"/>
      <c r="G7" s="216" t="s">
        <v>197</v>
      </c>
      <c r="H7" s="216" t="s">
        <v>198</v>
      </c>
      <c r="I7" s="216" t="s">
        <v>199</v>
      </c>
      <c r="J7" s="216" t="s">
        <v>200</v>
      </c>
      <c r="K7" s="217"/>
      <c r="L7" s="217"/>
    </row>
    <row r="8" spans="1:12" ht="12.75">
      <c r="A8" s="218" t="s">
        <v>201</v>
      </c>
      <c r="B8" s="218" t="s">
        <v>202</v>
      </c>
      <c r="C8" s="219" t="s">
        <v>203</v>
      </c>
      <c r="D8" s="219" t="s">
        <v>204</v>
      </c>
      <c r="E8" s="219" t="s">
        <v>205</v>
      </c>
      <c r="F8" s="219" t="s">
        <v>206</v>
      </c>
      <c r="G8" s="219" t="s">
        <v>207</v>
      </c>
      <c r="H8" s="219" t="s">
        <v>208</v>
      </c>
      <c r="I8" s="219" t="s">
        <v>209</v>
      </c>
      <c r="J8" s="219" t="s">
        <v>210</v>
      </c>
      <c r="K8" s="219" t="s">
        <v>211</v>
      </c>
      <c r="L8" s="219" t="s">
        <v>212</v>
      </c>
    </row>
    <row r="9" spans="1:12" s="229" customFormat="1" ht="12.75">
      <c r="A9" s="220">
        <v>0</v>
      </c>
      <c r="B9" s="221" t="s">
        <v>213</v>
      </c>
      <c r="C9" s="221" t="s">
        <v>214</v>
      </c>
      <c r="D9" s="222">
        <v>56957</v>
      </c>
      <c r="E9" s="223">
        <v>243.91</v>
      </c>
      <c r="F9" s="224">
        <v>42</v>
      </c>
      <c r="G9" s="225" t="s">
        <v>215</v>
      </c>
      <c r="H9" s="225" t="s">
        <v>216</v>
      </c>
      <c r="I9" s="226">
        <v>28663.968253968254</v>
      </c>
      <c r="J9" s="227">
        <v>1</v>
      </c>
      <c r="K9" s="228" t="s">
        <v>217</v>
      </c>
      <c r="L9" s="228" t="s">
        <v>217</v>
      </c>
    </row>
    <row r="10" spans="1:12" ht="12.75">
      <c r="A10" s="220">
        <v>1</v>
      </c>
      <c r="B10" s="221" t="s">
        <v>218</v>
      </c>
      <c r="C10" s="221" t="s">
        <v>219</v>
      </c>
      <c r="D10" s="222">
        <v>61473</v>
      </c>
      <c r="E10" s="223">
        <v>248.96</v>
      </c>
      <c r="F10" s="224">
        <v>44</v>
      </c>
      <c r="G10" s="225" t="s">
        <v>215</v>
      </c>
      <c r="H10" s="225" t="s">
        <v>216</v>
      </c>
      <c r="I10" s="230">
        <v>79830.95238095238</v>
      </c>
      <c r="J10" s="227">
        <v>1</v>
      </c>
      <c r="K10" s="228" t="s">
        <v>217</v>
      </c>
      <c r="L10" s="228" t="s">
        <v>217</v>
      </c>
    </row>
    <row r="11" spans="1:12" ht="12.75">
      <c r="A11" s="220">
        <v>2</v>
      </c>
      <c r="B11" s="221" t="s">
        <v>220</v>
      </c>
      <c r="C11" s="221" t="s">
        <v>221</v>
      </c>
      <c r="D11" s="222">
        <v>53315</v>
      </c>
      <c r="E11" s="223">
        <v>235.98</v>
      </c>
      <c r="F11" s="224">
        <v>42</v>
      </c>
      <c r="G11" s="225" t="s">
        <v>215</v>
      </c>
      <c r="H11" s="225" t="s">
        <v>216</v>
      </c>
      <c r="I11" s="230">
        <v>79198.73015873016</v>
      </c>
      <c r="J11" s="227">
        <v>2</v>
      </c>
      <c r="K11" s="228" t="s">
        <v>217</v>
      </c>
      <c r="L11" s="228" t="s">
        <v>217</v>
      </c>
    </row>
    <row r="12" spans="1:12" ht="12.75">
      <c r="A12" s="220">
        <v>3</v>
      </c>
      <c r="B12" s="221" t="s">
        <v>222</v>
      </c>
      <c r="C12" s="221" t="s">
        <v>214</v>
      </c>
      <c r="D12" s="222">
        <v>56957</v>
      </c>
      <c r="E12" s="223">
        <v>235.8</v>
      </c>
      <c r="F12" s="224">
        <v>42</v>
      </c>
      <c r="G12" s="225" t="s">
        <v>215</v>
      </c>
      <c r="H12" s="225" t="s">
        <v>216</v>
      </c>
      <c r="I12" s="230">
        <v>77848.25396825396</v>
      </c>
      <c r="J12" s="227">
        <v>1</v>
      </c>
      <c r="K12" s="228" t="s">
        <v>217</v>
      </c>
      <c r="L12" s="228" t="s">
        <v>217</v>
      </c>
    </row>
    <row r="13" spans="1:12" ht="12.75">
      <c r="A13" s="220">
        <v>4</v>
      </c>
      <c r="B13" s="221" t="s">
        <v>223</v>
      </c>
      <c r="C13" s="221" t="s">
        <v>224</v>
      </c>
      <c r="D13" s="222">
        <v>57148</v>
      </c>
      <c r="E13" s="223">
        <v>235.77</v>
      </c>
      <c r="F13" s="224">
        <v>42</v>
      </c>
      <c r="G13" s="225" t="s">
        <v>215</v>
      </c>
      <c r="H13" s="225" t="s">
        <v>216</v>
      </c>
      <c r="I13" s="230">
        <v>108004.44444444445</v>
      </c>
      <c r="J13" s="227">
        <v>1</v>
      </c>
      <c r="K13" s="228" t="s">
        <v>217</v>
      </c>
      <c r="L13" s="228" t="s">
        <v>217</v>
      </c>
    </row>
    <row r="14" spans="1:12" ht="12.75">
      <c r="A14" s="220">
        <v>5</v>
      </c>
      <c r="B14" s="221" t="s">
        <v>218</v>
      </c>
      <c r="C14" s="221" t="s">
        <v>219</v>
      </c>
      <c r="D14" s="222">
        <v>61473</v>
      </c>
      <c r="E14" s="223">
        <v>248.96</v>
      </c>
      <c r="F14" s="224">
        <v>44</v>
      </c>
      <c r="G14" s="225" t="s">
        <v>215</v>
      </c>
      <c r="H14" s="225" t="s">
        <v>216</v>
      </c>
      <c r="I14" s="230">
        <v>82635.23809523809</v>
      </c>
      <c r="J14" s="227">
        <v>1</v>
      </c>
      <c r="K14" s="228" t="s">
        <v>217</v>
      </c>
      <c r="L14" s="228" t="s">
        <v>217</v>
      </c>
    </row>
    <row r="15" spans="1:12" ht="12.75">
      <c r="A15" s="220">
        <v>6</v>
      </c>
      <c r="B15" s="221" t="s">
        <v>220</v>
      </c>
      <c r="C15" s="221" t="s">
        <v>221</v>
      </c>
      <c r="D15" s="222">
        <v>53315</v>
      </c>
      <c r="E15" s="223">
        <v>235.98</v>
      </c>
      <c r="F15" s="224">
        <v>42</v>
      </c>
      <c r="G15" s="225" t="s">
        <v>215</v>
      </c>
      <c r="H15" s="225" t="s">
        <v>216</v>
      </c>
      <c r="I15" s="230">
        <v>76252.69841269842</v>
      </c>
      <c r="J15" s="227">
        <v>2</v>
      </c>
      <c r="K15" s="228" t="s">
        <v>217</v>
      </c>
      <c r="L15" s="228" t="s">
        <v>217</v>
      </c>
    </row>
    <row r="16" spans="1:12" ht="12.75">
      <c r="A16" s="220">
        <v>7</v>
      </c>
      <c r="B16" s="221" t="s">
        <v>225</v>
      </c>
      <c r="C16" s="221" t="s">
        <v>214</v>
      </c>
      <c r="D16" s="222">
        <v>53074</v>
      </c>
      <c r="E16" s="223">
        <v>239.95</v>
      </c>
      <c r="F16" s="224">
        <v>43</v>
      </c>
      <c r="G16" s="225" t="s">
        <v>215</v>
      </c>
      <c r="H16" s="225" t="s">
        <v>216</v>
      </c>
      <c r="I16" s="230">
        <v>85713.49206349207</v>
      </c>
      <c r="J16" s="227">
        <v>1</v>
      </c>
      <c r="K16" s="228" t="s">
        <v>217</v>
      </c>
      <c r="L16" s="228" t="s">
        <v>217</v>
      </c>
    </row>
    <row r="17" spans="1:12" ht="12.75">
      <c r="A17" s="220">
        <v>8</v>
      </c>
      <c r="B17" s="221" t="s">
        <v>226</v>
      </c>
      <c r="C17" s="221" t="s">
        <v>227</v>
      </c>
      <c r="D17" s="222">
        <v>57508</v>
      </c>
      <c r="E17" s="223">
        <v>235.82</v>
      </c>
      <c r="F17" s="224">
        <v>42</v>
      </c>
      <c r="G17" s="225" t="s">
        <v>215</v>
      </c>
      <c r="H17" s="225" t="s">
        <v>216</v>
      </c>
      <c r="I17" s="230">
        <v>79382.85714285714</v>
      </c>
      <c r="J17" s="227">
        <v>2</v>
      </c>
      <c r="K17" s="228" t="s">
        <v>217</v>
      </c>
      <c r="L17" s="228" t="s">
        <v>217</v>
      </c>
    </row>
    <row r="18" spans="1:12" ht="12.75">
      <c r="A18" s="220">
        <v>9</v>
      </c>
      <c r="B18" s="221" t="s">
        <v>228</v>
      </c>
      <c r="C18" s="221" t="s">
        <v>221</v>
      </c>
      <c r="D18" s="222">
        <v>41966</v>
      </c>
      <c r="E18" s="223">
        <v>220.65</v>
      </c>
      <c r="F18" s="224">
        <v>32</v>
      </c>
      <c r="G18" s="225" t="s">
        <v>215</v>
      </c>
      <c r="H18" s="225" t="s">
        <v>216</v>
      </c>
      <c r="I18" s="230">
        <v>58738.73015873016</v>
      </c>
      <c r="J18" s="227">
        <v>2</v>
      </c>
      <c r="K18" s="228" t="s">
        <v>217</v>
      </c>
      <c r="L18" s="228" t="s">
        <v>217</v>
      </c>
    </row>
    <row r="19" spans="1:12" ht="12.75">
      <c r="A19" s="220">
        <v>10</v>
      </c>
      <c r="B19" s="221" t="s">
        <v>229</v>
      </c>
      <c r="C19" s="221" t="s">
        <v>230</v>
      </c>
      <c r="D19" s="222">
        <v>57949</v>
      </c>
      <c r="E19" s="223">
        <v>236.2</v>
      </c>
      <c r="F19" s="224">
        <v>42</v>
      </c>
      <c r="G19" s="225" t="s">
        <v>215</v>
      </c>
      <c r="H19" s="225" t="s">
        <v>216</v>
      </c>
      <c r="I19" s="230">
        <v>81722.69841269842</v>
      </c>
      <c r="J19" s="227">
        <v>1</v>
      </c>
      <c r="K19" s="228" t="s">
        <v>217</v>
      </c>
      <c r="L19" s="228" t="s">
        <v>217</v>
      </c>
    </row>
    <row r="20" spans="1:12" ht="12.75">
      <c r="A20" s="220">
        <v>11</v>
      </c>
      <c r="B20" s="221" t="s">
        <v>231</v>
      </c>
      <c r="C20" s="221" t="s">
        <v>230</v>
      </c>
      <c r="D20" s="222">
        <v>57929</v>
      </c>
      <c r="E20" s="223">
        <v>236.28</v>
      </c>
      <c r="F20" s="224">
        <v>42</v>
      </c>
      <c r="G20" s="225" t="s">
        <v>215</v>
      </c>
      <c r="H20" s="225" t="s">
        <v>216</v>
      </c>
      <c r="I20" s="230">
        <v>82525.71428571429</v>
      </c>
      <c r="J20" s="227">
        <v>2</v>
      </c>
      <c r="K20" s="228" t="s">
        <v>217</v>
      </c>
      <c r="L20" s="228" t="s">
        <v>217</v>
      </c>
    </row>
    <row r="21" ht="12.75">
      <c r="I21" s="231">
        <f>SUM(I9:I20)</f>
        <v>920517.7777777779</v>
      </c>
    </row>
  </sheetData>
  <sheetProtection/>
  <mergeCells count="4">
    <mergeCell ref="C1:J1"/>
    <mergeCell ref="C2:J2"/>
    <mergeCell ref="C4:K4"/>
    <mergeCell ref="C5:K5"/>
  </mergeCells>
  <printOptions horizontalCentered="1"/>
  <pageMargins left="0.1968503937007874" right="0.1968503937007874" top="0.1968503937007874" bottom="0.2755905511811024" header="0.2362204724409449" footer="0.2755905511811024"/>
  <pageSetup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zoomScale="148" zoomScaleNormal="148" zoomScalePageLayoutView="0" workbookViewId="0" topLeftCell="A1">
      <selection activeCell="D22" sqref="D22:E22"/>
    </sheetView>
  </sheetViews>
  <sheetFormatPr defaultColWidth="11.421875" defaultRowHeight="12.75"/>
  <cols>
    <col min="1" max="1" width="3.8515625" style="0" customWidth="1"/>
    <col min="2" max="2" width="13.28125" style="0" bestFit="1" customWidth="1"/>
    <col min="3" max="3" width="15.28125" style="0" bestFit="1" customWidth="1"/>
    <col min="4" max="4" width="6.28125" style="0" customWidth="1"/>
    <col min="5" max="5" width="6.8515625" style="0" customWidth="1"/>
    <col min="6" max="6" width="6.7109375" style="0" customWidth="1"/>
    <col min="7" max="7" width="11.00390625" style="0" bestFit="1" customWidth="1"/>
    <col min="8" max="8" width="11.140625" style="0" customWidth="1"/>
    <col min="9" max="10" width="17.8515625" style="0" bestFit="1" customWidth="1"/>
  </cols>
  <sheetData>
    <row r="1" spans="1:8" ht="12.75">
      <c r="A1" s="212"/>
      <c r="D1" s="232"/>
      <c r="E1" s="232"/>
      <c r="F1" s="232"/>
      <c r="G1" s="232"/>
      <c r="H1" s="232"/>
    </row>
    <row r="2" spans="1:10" ht="12.75">
      <c r="A2" s="212"/>
      <c r="B2" s="287" t="s">
        <v>192</v>
      </c>
      <c r="C2" s="287"/>
      <c r="D2" s="287"/>
      <c r="E2" s="287"/>
      <c r="F2" s="287"/>
      <c r="G2" s="287"/>
      <c r="H2" s="287"/>
      <c r="I2" s="287"/>
      <c r="J2" s="287"/>
    </row>
    <row r="3" spans="1:10" ht="12.75">
      <c r="A3" s="212"/>
      <c r="I3" s="233"/>
      <c r="J3" s="234">
        <v>40360</v>
      </c>
    </row>
    <row r="4" spans="1:10" ht="12.75">
      <c r="A4" s="288" t="s">
        <v>232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 ht="13.5" thickBot="1">
      <c r="A5" s="212"/>
      <c r="B5" s="212"/>
      <c r="C5" s="212"/>
      <c r="D5" s="212"/>
      <c r="E5" s="212"/>
      <c r="F5" s="212"/>
      <c r="G5" s="212"/>
      <c r="H5" s="212"/>
      <c r="I5" s="212"/>
      <c r="J5" s="212"/>
    </row>
    <row r="6" spans="1:10" ht="12.75">
      <c r="A6" s="289" t="s">
        <v>233</v>
      </c>
      <c r="B6" s="216" t="s">
        <v>207</v>
      </c>
      <c r="C6" s="216"/>
      <c r="D6" s="235"/>
      <c r="E6" s="216"/>
      <c r="F6" s="216"/>
      <c r="G6" s="216"/>
      <c r="H6" s="291" t="s">
        <v>234</v>
      </c>
      <c r="I6" s="289" t="s">
        <v>235</v>
      </c>
      <c r="J6" s="289" t="s">
        <v>236</v>
      </c>
    </row>
    <row r="7" spans="1:10" ht="12.75">
      <c r="A7" s="290"/>
      <c r="B7" s="219" t="s">
        <v>237</v>
      </c>
      <c r="C7" s="219" t="s">
        <v>203</v>
      </c>
      <c r="D7" s="236" t="s">
        <v>238</v>
      </c>
      <c r="E7" s="219" t="s">
        <v>205</v>
      </c>
      <c r="F7" s="219" t="s">
        <v>206</v>
      </c>
      <c r="G7" s="219" t="s">
        <v>239</v>
      </c>
      <c r="H7" s="292"/>
      <c r="I7" s="290"/>
      <c r="J7" s="290"/>
    </row>
    <row r="8" spans="1:10" s="137" customFormat="1" ht="12.75">
      <c r="A8" s="237">
        <v>1</v>
      </c>
      <c r="B8" s="238" t="s">
        <v>240</v>
      </c>
      <c r="C8" s="238" t="s">
        <v>241</v>
      </c>
      <c r="D8" s="239">
        <v>1894</v>
      </c>
      <c r="E8" s="239">
        <v>61.45</v>
      </c>
      <c r="F8" s="239">
        <v>16</v>
      </c>
      <c r="G8" s="239" t="s">
        <v>242</v>
      </c>
      <c r="H8" s="240">
        <v>200.75</v>
      </c>
      <c r="I8" s="241" t="s">
        <v>167</v>
      </c>
      <c r="J8" s="241" t="s">
        <v>243</v>
      </c>
    </row>
    <row r="9" spans="1:10" s="137" customFormat="1" ht="12.75">
      <c r="A9" s="237">
        <v>2</v>
      </c>
      <c r="B9" s="238" t="s">
        <v>244</v>
      </c>
      <c r="C9" s="238" t="s">
        <v>241</v>
      </c>
      <c r="D9" s="239">
        <v>2537</v>
      </c>
      <c r="E9" s="239">
        <v>67.93</v>
      </c>
      <c r="F9" s="239">
        <v>17</v>
      </c>
      <c r="G9" s="239" t="s">
        <v>242</v>
      </c>
      <c r="H9" s="240">
        <v>81.91</v>
      </c>
      <c r="I9" s="241" t="s">
        <v>167</v>
      </c>
      <c r="J9" s="241" t="s">
        <v>243</v>
      </c>
    </row>
    <row r="10" spans="1:10" s="137" customFormat="1" ht="12.75">
      <c r="A10" s="237">
        <v>3</v>
      </c>
      <c r="B10" s="238" t="s">
        <v>240</v>
      </c>
      <c r="C10" s="238" t="s">
        <v>241</v>
      </c>
      <c r="D10" s="239">
        <v>1894</v>
      </c>
      <c r="E10" s="239">
        <v>61.45</v>
      </c>
      <c r="F10" s="239">
        <v>16</v>
      </c>
      <c r="G10" s="239" t="s">
        <v>242</v>
      </c>
      <c r="H10" s="240">
        <v>419.62</v>
      </c>
      <c r="I10" s="241" t="s">
        <v>243</v>
      </c>
      <c r="J10" s="241" t="s">
        <v>167</v>
      </c>
    </row>
    <row r="11" spans="1:10" s="137" customFormat="1" ht="12.75">
      <c r="A11" s="237">
        <v>4</v>
      </c>
      <c r="B11" s="238" t="s">
        <v>245</v>
      </c>
      <c r="C11" s="238" t="s">
        <v>246</v>
      </c>
      <c r="D11" s="239">
        <v>1888</v>
      </c>
      <c r="E11" s="239">
        <v>61.45</v>
      </c>
      <c r="F11" s="239">
        <v>16</v>
      </c>
      <c r="G11" s="239" t="s">
        <v>242</v>
      </c>
      <c r="H11" s="240">
        <v>301.5</v>
      </c>
      <c r="I11" s="241" t="s">
        <v>167</v>
      </c>
      <c r="J11" s="241" t="s">
        <v>243</v>
      </c>
    </row>
    <row r="12" spans="1:10" s="137" customFormat="1" ht="12.75">
      <c r="A12" s="237">
        <v>5</v>
      </c>
      <c r="B12" s="238" t="s">
        <v>247</v>
      </c>
      <c r="C12" s="238" t="s">
        <v>248</v>
      </c>
      <c r="D12" s="239">
        <v>2466</v>
      </c>
      <c r="E12" s="239">
        <v>65.89</v>
      </c>
      <c r="F12" s="239">
        <v>17</v>
      </c>
      <c r="G12" s="239" t="s">
        <v>242</v>
      </c>
      <c r="H12" s="240">
        <v>72.93</v>
      </c>
      <c r="I12" s="241" t="s">
        <v>243</v>
      </c>
      <c r="J12" s="241" t="s">
        <v>167</v>
      </c>
    </row>
    <row r="13" spans="1:10" s="137" customFormat="1" ht="12.75">
      <c r="A13" s="237">
        <v>6</v>
      </c>
      <c r="B13" s="238" t="s">
        <v>249</v>
      </c>
      <c r="C13" s="238" t="s">
        <v>250</v>
      </c>
      <c r="D13" s="239">
        <v>8811</v>
      </c>
      <c r="E13" s="239">
        <v>126.84</v>
      </c>
      <c r="F13" s="239">
        <v>20</v>
      </c>
      <c r="G13" s="239" t="s">
        <v>251</v>
      </c>
      <c r="H13" s="240">
        <v>1011.1</v>
      </c>
      <c r="I13" s="241" t="s">
        <v>167</v>
      </c>
      <c r="J13" s="241" t="s">
        <v>252</v>
      </c>
    </row>
    <row r="14" spans="1:10" s="137" customFormat="1" ht="12.75">
      <c r="A14" s="237">
        <v>7</v>
      </c>
      <c r="B14" s="238" t="s">
        <v>247</v>
      </c>
      <c r="C14" s="238" t="s">
        <v>248</v>
      </c>
      <c r="D14" s="239">
        <v>2466</v>
      </c>
      <c r="E14" s="239">
        <v>65.89</v>
      </c>
      <c r="F14" s="239">
        <v>17</v>
      </c>
      <c r="G14" s="239" t="s">
        <v>242</v>
      </c>
      <c r="H14" s="240">
        <v>560.94</v>
      </c>
      <c r="I14" s="241" t="s">
        <v>243</v>
      </c>
      <c r="J14" s="241" t="s">
        <v>167</v>
      </c>
    </row>
    <row r="15" spans="1:10" s="137" customFormat="1" ht="12.75">
      <c r="A15" s="237">
        <v>8</v>
      </c>
      <c r="B15" s="238" t="s">
        <v>253</v>
      </c>
      <c r="C15" s="238" t="s">
        <v>254</v>
      </c>
      <c r="D15" s="239">
        <v>6296</v>
      </c>
      <c r="E15" s="239">
        <v>132.2</v>
      </c>
      <c r="F15" s="239">
        <v>16</v>
      </c>
      <c r="G15" s="239" t="s">
        <v>251</v>
      </c>
      <c r="H15" s="240">
        <v>1134.098</v>
      </c>
      <c r="I15" s="241" t="s">
        <v>167</v>
      </c>
      <c r="J15" s="241" t="s">
        <v>255</v>
      </c>
    </row>
    <row r="16" spans="1:10" s="137" customFormat="1" ht="12.75">
      <c r="A16" s="237">
        <v>9</v>
      </c>
      <c r="B16" s="238" t="s">
        <v>256</v>
      </c>
      <c r="C16" s="238" t="s">
        <v>241</v>
      </c>
      <c r="D16" s="239">
        <v>331</v>
      </c>
      <c r="E16" s="239">
        <v>34.58</v>
      </c>
      <c r="F16" s="239">
        <v>9</v>
      </c>
      <c r="G16" s="239" t="s">
        <v>257</v>
      </c>
      <c r="H16" s="240">
        <v>20</v>
      </c>
      <c r="I16" s="241" t="s">
        <v>167</v>
      </c>
      <c r="J16" s="241" t="s">
        <v>243</v>
      </c>
    </row>
    <row r="17" spans="1:10" s="137" customFormat="1" ht="12.75">
      <c r="A17" s="237">
        <v>10</v>
      </c>
      <c r="B17" s="238" t="s">
        <v>244</v>
      </c>
      <c r="C17" s="238" t="s">
        <v>241</v>
      </c>
      <c r="D17" s="239">
        <v>2537</v>
      </c>
      <c r="E17" s="239">
        <v>67.93</v>
      </c>
      <c r="F17" s="239">
        <v>17</v>
      </c>
      <c r="G17" s="239" t="s">
        <v>242</v>
      </c>
      <c r="H17" s="240">
        <v>119.597</v>
      </c>
      <c r="I17" s="241" t="s">
        <v>167</v>
      </c>
      <c r="J17" s="241" t="s">
        <v>243</v>
      </c>
    </row>
    <row r="18" spans="1:10" s="137" customFormat="1" ht="12.75">
      <c r="A18" s="237">
        <v>11</v>
      </c>
      <c r="B18" s="238" t="s">
        <v>258</v>
      </c>
      <c r="C18" s="238" t="s">
        <v>241</v>
      </c>
      <c r="D18" s="239">
        <v>750</v>
      </c>
      <c r="E18" s="239">
        <v>50.65</v>
      </c>
      <c r="F18" s="239">
        <v>12</v>
      </c>
      <c r="G18" s="239" t="s">
        <v>242</v>
      </c>
      <c r="H18" s="240">
        <v>25</v>
      </c>
      <c r="I18" s="241" t="s">
        <v>167</v>
      </c>
      <c r="J18" s="241" t="s">
        <v>243</v>
      </c>
    </row>
    <row r="19" spans="1:10" s="137" customFormat="1" ht="12.75">
      <c r="A19" s="237">
        <v>12</v>
      </c>
      <c r="B19" s="238" t="s">
        <v>259</v>
      </c>
      <c r="C19" s="238" t="s">
        <v>241</v>
      </c>
      <c r="D19" s="239">
        <v>4531</v>
      </c>
      <c r="E19" s="239">
        <v>90.37</v>
      </c>
      <c r="F19" s="239">
        <v>18</v>
      </c>
      <c r="G19" s="239" t="s">
        <v>260</v>
      </c>
      <c r="H19" s="240">
        <v>94.376</v>
      </c>
      <c r="I19" s="241" t="s">
        <v>167</v>
      </c>
      <c r="J19" s="241" t="s">
        <v>243</v>
      </c>
    </row>
    <row r="20" spans="1:10" s="137" customFormat="1" ht="12.75">
      <c r="A20" s="237">
        <v>13</v>
      </c>
      <c r="B20" s="238" t="s">
        <v>245</v>
      </c>
      <c r="C20" s="238" t="s">
        <v>246</v>
      </c>
      <c r="D20" s="239">
        <v>1888</v>
      </c>
      <c r="E20" s="239">
        <v>61.45</v>
      </c>
      <c r="F20" s="239">
        <v>16</v>
      </c>
      <c r="G20" s="239" t="s">
        <v>242</v>
      </c>
      <c r="H20" s="240">
        <v>430.68</v>
      </c>
      <c r="I20" s="241" t="s">
        <v>243</v>
      </c>
      <c r="J20" s="241" t="s">
        <v>167</v>
      </c>
    </row>
    <row r="21" spans="1:10" s="137" customFormat="1" ht="12.75">
      <c r="A21" s="237">
        <v>14</v>
      </c>
      <c r="B21" s="238" t="s">
        <v>240</v>
      </c>
      <c r="C21" s="238" t="s">
        <v>241</v>
      </c>
      <c r="D21" s="239">
        <v>1894</v>
      </c>
      <c r="E21" s="239">
        <v>61.45</v>
      </c>
      <c r="F21" s="239">
        <v>16</v>
      </c>
      <c r="G21" s="239" t="s">
        <v>242</v>
      </c>
      <c r="H21" s="240">
        <v>139.65</v>
      </c>
      <c r="I21" s="241" t="s">
        <v>243</v>
      </c>
      <c r="J21" s="241" t="s">
        <v>167</v>
      </c>
    </row>
    <row r="22" spans="1:10" ht="12.75">
      <c r="A22" s="237">
        <v>15</v>
      </c>
      <c r="B22" s="238" t="s">
        <v>259</v>
      </c>
      <c r="C22" s="238" t="s">
        <v>241</v>
      </c>
      <c r="D22" s="239">
        <v>4531</v>
      </c>
      <c r="E22" s="239">
        <v>90.37</v>
      </c>
      <c r="F22" s="239">
        <v>18</v>
      </c>
      <c r="G22" s="239" t="s">
        <v>260</v>
      </c>
      <c r="H22" s="240">
        <v>34.5</v>
      </c>
      <c r="I22" s="241" t="s">
        <v>167</v>
      </c>
      <c r="J22" s="241" t="s">
        <v>243</v>
      </c>
    </row>
    <row r="23" spans="1:10" ht="12.75">
      <c r="A23" s="237">
        <v>16</v>
      </c>
      <c r="B23" s="238" t="s">
        <v>244</v>
      </c>
      <c r="C23" s="238" t="s">
        <v>241</v>
      </c>
      <c r="D23" s="239">
        <v>2537</v>
      </c>
      <c r="E23" s="239">
        <v>67.93</v>
      </c>
      <c r="F23" s="239">
        <v>17</v>
      </c>
      <c r="G23" s="239" t="s">
        <v>242</v>
      </c>
      <c r="H23" s="240">
        <v>439.81</v>
      </c>
      <c r="I23" s="241" t="s">
        <v>167</v>
      </c>
      <c r="J23" s="241" t="s">
        <v>243</v>
      </c>
    </row>
    <row r="24" spans="1:10" ht="12.75">
      <c r="A24" s="237">
        <v>17</v>
      </c>
      <c r="B24" s="238" t="s">
        <v>261</v>
      </c>
      <c r="C24" s="238" t="s">
        <v>262</v>
      </c>
      <c r="D24" s="239">
        <v>73.97</v>
      </c>
      <c r="E24" s="239">
        <v>22</v>
      </c>
      <c r="F24" s="239">
        <v>6</v>
      </c>
      <c r="G24" s="239" t="s">
        <v>263</v>
      </c>
      <c r="H24" s="240">
        <v>2</v>
      </c>
      <c r="I24" s="241" t="s">
        <v>167</v>
      </c>
      <c r="J24" s="241" t="s">
        <v>243</v>
      </c>
    </row>
    <row r="25" spans="1:10" ht="12.75">
      <c r="A25" s="237">
        <v>18</v>
      </c>
      <c r="B25" s="238" t="s">
        <v>261</v>
      </c>
      <c r="C25" s="238" t="s">
        <v>262</v>
      </c>
      <c r="D25" s="239">
        <v>73.97</v>
      </c>
      <c r="E25" s="239">
        <v>22</v>
      </c>
      <c r="F25" s="239">
        <v>6</v>
      </c>
      <c r="G25" s="239" t="s">
        <v>263</v>
      </c>
      <c r="H25" s="240">
        <v>1</v>
      </c>
      <c r="I25" s="241" t="s">
        <v>167</v>
      </c>
      <c r="J25" s="241" t="s">
        <v>243</v>
      </c>
    </row>
    <row r="26" spans="1:10" ht="12.75">
      <c r="A26" s="237">
        <v>19</v>
      </c>
      <c r="B26" s="238" t="s">
        <v>261</v>
      </c>
      <c r="C26" s="238" t="s">
        <v>262</v>
      </c>
      <c r="D26" s="239">
        <v>73.97</v>
      </c>
      <c r="E26" s="239">
        <v>22</v>
      </c>
      <c r="F26" s="239">
        <v>6</v>
      </c>
      <c r="G26" s="239" t="s">
        <v>263</v>
      </c>
      <c r="H26" s="240">
        <v>1</v>
      </c>
      <c r="I26" s="241" t="s">
        <v>167</v>
      </c>
      <c r="J26" s="241" t="s">
        <v>243</v>
      </c>
    </row>
    <row r="27" ht="12.75">
      <c r="H27" s="242">
        <f>SUM(H8:H26)</f>
        <v>5090.461</v>
      </c>
    </row>
  </sheetData>
  <sheetProtection/>
  <mergeCells count="6">
    <mergeCell ref="B2:J2"/>
    <mergeCell ref="A4:J4"/>
    <mergeCell ref="A6:A7"/>
    <mergeCell ref="H6:H7"/>
    <mergeCell ref="I6:I7"/>
    <mergeCell ref="J6:J7"/>
  </mergeCells>
  <printOptions horizontalCentered="1"/>
  <pageMargins left="1.0318110236220472" right="0.7874015748031497" top="0.1968503937007874" bottom="0.2755905511811024" header="0.2362204724409449" footer="0.2755905511811024"/>
  <pageSetup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Administracion Portuaria Integral de Dos Bocas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RUTILO</dc:creator>
  <cp:keywords/>
  <dc:description/>
  <cp:lastModifiedBy> </cp:lastModifiedBy>
  <cp:lastPrinted>2010-07-09T15:33:01Z</cp:lastPrinted>
  <dcterms:created xsi:type="dcterms:W3CDTF">2008-07-29T15:11:20Z</dcterms:created>
  <dcterms:modified xsi:type="dcterms:W3CDTF">2010-08-06T19:10:34Z</dcterms:modified>
  <cp:category/>
  <cp:version/>
  <cp:contentType/>
  <cp:contentStatus/>
</cp:coreProperties>
</file>