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1" activeTab="1"/>
  </bookViews>
  <sheets>
    <sheet name="Mov.PortuarioMensual " sheetId="1" state="hidden" r:id="rId1"/>
    <sheet name="Mov. carga " sheetId="2" r:id="rId2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<sst xmlns="http://schemas.openxmlformats.org/spreadsheetml/2006/main" count="204" uniqueCount="100">
  <si>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</si>
  <si>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</si>
  <si>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</si>
  <si>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</si>
  <si>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</si>
  <si>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</si>
  <si>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</si>
  <si>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</si>
  <si>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</si>
  <si>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</si>
  <si>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</si>
  <si>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</si>
  <si>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</si>
  <si>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</si>
  <si>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</si>
  <si>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</si>
  <si>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</si>
  <si>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</si>
  <si>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</si>
  <si>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</si>
  <si>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</si>
  <si>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</si>
  <si>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</si>
  <si>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</si>
  <si>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</si>
  <si>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</si>
  <si>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Enero</t>
  </si>
  <si>
    <t>Total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</si>
  <si>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</si>
  <si>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</si>
  <si>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</si>
  <si>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</si>
  <si>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</si>
  <si>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</si>
  <si>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</si>
  <si>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</si>
  <si>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</si>
  <si>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</si>
  <si>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</si>
  <si>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</si>
  <si>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</si>
  <si>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</si>
  <si>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</si>
  <si>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</si>
  <si>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</si>
  <si>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</si>
  <si>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</si>
  <si>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</si>
  <si>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</si>
  <si>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</si>
  <si>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</si>
  <si>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</si>
  <si>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</si>
  <si>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</si>
  <si>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</si>
  <si>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</si>
  <si>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</si>
  <si>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</si>
  <si>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</si>
  <si>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</si>
  <si>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</si>
  <si>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</si>
  <si>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</si>
  <si>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</si>
  <si>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</si>
  <si>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</si>
  <si>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</si>
  <si>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</si>
  <si>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</si>
  <si>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</si>
  <si>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</si>
  <si>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</si>
  <si>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Marzo</t>
  </si>
  <si>
    <t>Fluidos</t>
  </si>
  <si>
    <t>Fluidos (TUM)</t>
  </si>
  <si>
    <t>Abril</t>
  </si>
  <si>
    <t>Mineral unitizada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</si>
  <si>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</si>
  <si>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</si>
  <si>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</si>
  <si>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</si>
  <si>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</si>
  <si>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</si>
  <si>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</si>
  <si>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</si>
  <si>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</si>
  <si>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</si>
  <si>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</si>
  <si>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</si>
  <si>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</si>
  <si>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</si>
  <si>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</si>
  <si>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</si>
  <si>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</si>
  <si>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Granel Mineral (TUM)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</si>
  <si>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</si>
  <si>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</si>
  <si>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</si>
  <si>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 xml:space="preserve"> *La carga  Bajo Cubierta consiste en: Diesel, Cemento, Agua Potable, Agua de Perforación, Barita, Lodos, entre otras.</t>
  </si>
  <si>
    <t>BUQUES OPERADOS: Se refiere a los movimientos de enmienda que realiza una embarcación en su arribo, al pasarse de una terminal a otra (TUM, Terminal de Abastecimiento) sin salir del puerto.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</si>
</sst>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  <numFmt numFmtId="176" formatCode="[$-80A]dddd\,\ dd&quot; de &quot;mmmm&quot; de &quot;yyyy"/>
    <numFmt numFmtId="177" formatCode="[$-80A]hh:mm:ss\ AM/PM"/>
    <numFmt numFmtId="178" formatCode="0.000000"/>
    <numFmt numFmtId="179" formatCode="0.00000"/>
    <numFmt numFmtId="180" formatCode="0.0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2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33" borderId="18" xfId="0" applyFont="1" applyFill="1" applyBorder="1" applyAlignment="1">
      <alignment/>
    </xf>
    <xf numFmtId="0" fontId="12" fillId="33" borderId="19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13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2" fillId="33" borderId="2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1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4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12" fillId="33" borderId="22" xfId="0" applyFont="1" applyFill="1" applyBorder="1" applyAlignment="1">
      <alignment/>
    </xf>
    <xf numFmtId="0" fontId="12" fillId="33" borderId="23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16" xfId="0" applyFont="1" applyFill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33" borderId="24" xfId="0" applyFont="1" applyFill="1" applyBorder="1" applyAlignment="1">
      <alignment/>
    </xf>
    <xf numFmtId="0" fontId="12" fillId="33" borderId="25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 vertical="center" wrapText="1"/>
    </xf>
    <xf numFmtId="4" fontId="14" fillId="0" borderId="14" xfId="0" applyNumberFormat="1" applyFont="1" applyFill="1" applyBorder="1" applyAlignment="1">
      <alignment horizontal="right"/>
    </xf>
    <xf numFmtId="4" fontId="12" fillId="33" borderId="27" xfId="0" applyNumberFormat="1" applyFont="1" applyFill="1" applyBorder="1" applyAlignment="1">
      <alignment horizontal="right"/>
    </xf>
    <xf numFmtId="4" fontId="13" fillId="0" borderId="0" xfId="0" applyNumberFormat="1" applyFont="1" applyAlignment="1">
      <alignment/>
    </xf>
    <xf numFmtId="4" fontId="12" fillId="33" borderId="17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left" vertical="center" wrapText="1"/>
    </xf>
    <xf numFmtId="4" fontId="14" fillId="0" borderId="14" xfId="0" applyNumberFormat="1" applyFont="1" applyFill="1" applyBorder="1" applyAlignment="1">
      <alignment horizontal="right"/>
    </xf>
    <xf numFmtId="4" fontId="12" fillId="33" borderId="14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4" fontId="14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4" fillId="0" borderId="14" xfId="0" applyNumberFormat="1" applyFont="1" applyFill="1" applyBorder="1" applyAlignment="1">
      <alignment horizontal="right" wrapText="1"/>
    </xf>
    <xf numFmtId="0" fontId="14" fillId="0" borderId="13" xfId="0" applyFont="1" applyFill="1" applyBorder="1" applyAlignment="1">
      <alignment/>
    </xf>
    <xf numFmtId="4" fontId="12" fillId="33" borderId="17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2" fillId="33" borderId="17" xfId="0" applyNumberFormat="1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 horizontal="right"/>
    </xf>
    <xf numFmtId="3" fontId="15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0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4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28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28" xfId="0" applyNumberFormat="1" applyFont="1" applyBorder="1" applyAlignment="1">
      <alignment horizontal="right"/>
    </xf>
    <xf numFmtId="0" fontId="8" fillId="0" borderId="28" xfId="0" applyFont="1" applyBorder="1" applyAlignment="1">
      <alignment/>
    </xf>
    <xf numFmtId="0" fontId="10" fillId="0" borderId="29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34" borderId="11" xfId="0" applyNumberFormat="1" applyFont="1" applyFill="1" applyBorder="1" applyAlignment="1">
      <alignment/>
    </xf>
    <xf numFmtId="4" fontId="8" fillId="0" borderId="30" xfId="0" applyNumberFormat="1" applyFont="1" applyFill="1" applyBorder="1" applyAlignment="1">
      <alignment/>
    </xf>
    <xf numFmtId="4" fontId="8" fillId="0" borderId="30" xfId="0" applyNumberFormat="1" applyFont="1" applyBorder="1" applyAlignment="1">
      <alignment/>
    </xf>
    <xf numFmtId="4" fontId="6" fillId="33" borderId="31" xfId="0" applyNumberFormat="1" applyFont="1" applyFill="1" applyBorder="1" applyAlignment="1">
      <alignment/>
    </xf>
    <xf numFmtId="4" fontId="14" fillId="34" borderId="32" xfId="0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4" fontId="12" fillId="33" borderId="33" xfId="0" applyNumberFormat="1" applyFont="1" applyFill="1" applyBorder="1" applyAlignment="1">
      <alignment horizontal="right"/>
    </xf>
    <xf numFmtId="4" fontId="14" fillId="0" borderId="34" xfId="0" applyNumberFormat="1" applyFont="1" applyFill="1" applyBorder="1" applyAlignment="1">
      <alignment horizontal="right"/>
    </xf>
    <xf numFmtId="4" fontId="19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4" fontId="14" fillId="0" borderId="32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8" fillId="34" borderId="32" xfId="0" applyNumberFormat="1" applyFont="1" applyFill="1" applyBorder="1" applyAlignment="1">
      <alignment/>
    </xf>
    <xf numFmtId="3" fontId="12" fillId="33" borderId="27" xfId="0" applyNumberFormat="1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9" fillId="35" borderId="0" xfId="0" applyFont="1" applyFill="1" applyAlignment="1">
      <alignment/>
    </xf>
    <xf numFmtId="4" fontId="8" fillId="0" borderId="11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743450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B4">
      <pane ySplit="1575" topLeftCell="A1" activePane="bottomLeft" state="split"/>
      <selection pane="topLeft" activeCell="B19" sqref="B19"/>
      <selection pane="bottomLeft" activeCell="B32" sqref="B32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9" width="10.8515625" style="1" customWidth="1"/>
    <col min="10" max="10" width="11.28125" style="1" customWidth="1"/>
    <col min="11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132" t="s">
        <v>87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ht="13.5" thickBot="1"/>
    <row r="5" spans="1:16" s="87" customFormat="1" ht="34.5" thickBot="1">
      <c r="A5" s="133" t="s">
        <v>0</v>
      </c>
      <c r="B5" s="134"/>
      <c r="C5" s="84">
        <v>40179</v>
      </c>
      <c r="D5" s="84">
        <v>40210</v>
      </c>
      <c r="E5" s="84">
        <v>40238</v>
      </c>
      <c r="F5" s="84">
        <v>40269</v>
      </c>
      <c r="G5" s="84">
        <v>40299</v>
      </c>
      <c r="H5" s="84">
        <v>40330</v>
      </c>
      <c r="I5" s="84">
        <v>40360</v>
      </c>
      <c r="J5" s="84">
        <v>40391</v>
      </c>
      <c r="K5" s="84">
        <v>40422</v>
      </c>
      <c r="L5" s="84">
        <v>40452</v>
      </c>
      <c r="M5" s="84">
        <v>40483</v>
      </c>
      <c r="N5" s="84">
        <v>40513</v>
      </c>
      <c r="O5" s="85" t="s">
        <v>86</v>
      </c>
      <c r="P5" s="86" t="s">
        <v>85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130" t="s">
        <v>2</v>
      </c>
      <c r="B7" s="131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500</v>
      </c>
      <c r="H7" s="10">
        <f t="shared" si="0"/>
        <v>431</v>
      </c>
      <c r="I7" s="10">
        <f aca="true" t="shared" si="1" ref="I7:N7">SUM(I8:I11)</f>
        <v>471</v>
      </c>
      <c r="J7" s="10">
        <f t="shared" si="1"/>
        <v>389</v>
      </c>
      <c r="K7" s="10">
        <f t="shared" si="1"/>
        <v>439</v>
      </c>
      <c r="L7" s="10">
        <f t="shared" si="1"/>
        <v>406</v>
      </c>
      <c r="M7" s="10">
        <f t="shared" si="1"/>
        <v>463</v>
      </c>
      <c r="N7" s="10">
        <f t="shared" si="1"/>
        <v>422</v>
      </c>
      <c r="O7" s="11">
        <f>SUM(C7:N7)</f>
        <v>5590</v>
      </c>
      <c r="P7" s="11">
        <v>6483</v>
      </c>
    </row>
    <row r="8" spans="1:16" s="7" customFormat="1" ht="11.25">
      <c r="A8" s="3"/>
      <c r="B8" s="12" t="s">
        <v>47</v>
      </c>
      <c r="C8" s="5">
        <v>483</v>
      </c>
      <c r="D8" s="5">
        <v>440</v>
      </c>
      <c r="E8" s="5">
        <v>462</v>
      </c>
      <c r="F8" s="5">
        <v>364</v>
      </c>
      <c r="G8" s="5">
        <v>393</v>
      </c>
      <c r="H8" s="5">
        <v>377</v>
      </c>
      <c r="I8" s="5">
        <v>375</v>
      </c>
      <c r="J8" s="5">
        <v>307</v>
      </c>
      <c r="K8" s="5">
        <v>374</v>
      </c>
      <c r="L8" s="5">
        <v>344</v>
      </c>
      <c r="M8" s="5">
        <v>400</v>
      </c>
      <c r="N8" s="5">
        <v>355</v>
      </c>
      <c r="O8" s="11">
        <f>SUM(C8:N8)</f>
        <v>4674</v>
      </c>
      <c r="P8" s="11">
        <v>5160</v>
      </c>
    </row>
    <row r="9" spans="1:16" s="7" customFormat="1" ht="11.25">
      <c r="A9" s="3"/>
      <c r="B9" s="12" t="s">
        <v>45</v>
      </c>
      <c r="C9" s="5">
        <v>11</v>
      </c>
      <c r="D9" s="5">
        <v>9</v>
      </c>
      <c r="E9" s="5">
        <v>10</v>
      </c>
      <c r="F9" s="5">
        <v>17</v>
      </c>
      <c r="G9" s="5">
        <v>16</v>
      </c>
      <c r="H9" s="5">
        <v>21</v>
      </c>
      <c r="I9" s="5">
        <v>19</v>
      </c>
      <c r="J9" s="5">
        <v>20</v>
      </c>
      <c r="K9" s="5">
        <v>14</v>
      </c>
      <c r="L9" s="5">
        <v>12</v>
      </c>
      <c r="M9" s="5">
        <v>7</v>
      </c>
      <c r="N9" s="5">
        <v>16</v>
      </c>
      <c r="O9" s="11">
        <f>SUM(C9:N9)</f>
        <v>172</v>
      </c>
      <c r="P9" s="11">
        <v>324</v>
      </c>
    </row>
    <row r="10" spans="1:16" s="7" customFormat="1" ht="11.25">
      <c r="A10" s="3"/>
      <c r="B10" s="12" t="s">
        <v>46</v>
      </c>
      <c r="C10" s="5">
        <v>84</v>
      </c>
      <c r="D10" s="5">
        <v>58</v>
      </c>
      <c r="E10" s="5">
        <v>54</v>
      </c>
      <c r="F10" s="5">
        <v>44</v>
      </c>
      <c r="G10" s="5">
        <v>79</v>
      </c>
      <c r="H10" s="5">
        <v>23</v>
      </c>
      <c r="I10" s="5">
        <v>66</v>
      </c>
      <c r="J10" s="5">
        <v>55</v>
      </c>
      <c r="K10" s="5">
        <v>42</v>
      </c>
      <c r="L10" s="5">
        <v>40</v>
      </c>
      <c r="M10" s="5">
        <v>40</v>
      </c>
      <c r="N10" s="5">
        <v>33</v>
      </c>
      <c r="O10" s="11">
        <f>SUM(C10:N10)</f>
        <v>618</v>
      </c>
      <c r="P10" s="11">
        <v>937</v>
      </c>
    </row>
    <row r="11" spans="1:16" s="7" customFormat="1" ht="11.25">
      <c r="A11" s="3"/>
      <c r="B11" s="12" t="s">
        <v>48</v>
      </c>
      <c r="C11" s="5">
        <v>9</v>
      </c>
      <c r="D11" s="5">
        <v>6</v>
      </c>
      <c r="E11" s="5">
        <v>9</v>
      </c>
      <c r="F11" s="5">
        <v>9</v>
      </c>
      <c r="G11" s="5">
        <v>12</v>
      </c>
      <c r="H11" s="5">
        <v>10</v>
      </c>
      <c r="I11" s="5">
        <v>11</v>
      </c>
      <c r="J11" s="110">
        <v>7</v>
      </c>
      <c r="K11" s="5">
        <v>9</v>
      </c>
      <c r="L11" s="5">
        <v>10</v>
      </c>
      <c r="M11" s="5">
        <v>16</v>
      </c>
      <c r="N11" s="5">
        <v>18</v>
      </c>
      <c r="O11" s="11">
        <f>SUM(C11:N11)</f>
        <v>126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130" t="s">
        <v>3</v>
      </c>
      <c r="B13" s="131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611</v>
      </c>
      <c r="H13" s="10">
        <f t="shared" si="2"/>
        <v>484</v>
      </c>
      <c r="I13" s="10">
        <f aca="true" t="shared" si="3" ref="I13:N13">SUM(I14:I19)</f>
        <v>562</v>
      </c>
      <c r="J13" s="10">
        <f t="shared" si="3"/>
        <v>473</v>
      </c>
      <c r="K13" s="10">
        <f t="shared" si="3"/>
        <v>492</v>
      </c>
      <c r="L13" s="10">
        <f t="shared" si="3"/>
        <v>444</v>
      </c>
      <c r="M13" s="10">
        <f t="shared" si="3"/>
        <v>486</v>
      </c>
      <c r="N13" s="10">
        <f t="shared" si="3"/>
        <v>447</v>
      </c>
      <c r="O13" s="11">
        <f aca="true" t="shared" si="4" ref="O13:O19">SUM(C13:N13)</f>
        <v>6376</v>
      </c>
      <c r="P13" s="11">
        <v>6993</v>
      </c>
    </row>
    <row r="14" spans="1:16" s="7" customFormat="1" ht="11.25">
      <c r="A14" s="3"/>
      <c r="B14" s="12" t="s">
        <v>49</v>
      </c>
      <c r="C14" s="5">
        <v>11</v>
      </c>
      <c r="D14" s="5">
        <v>9</v>
      </c>
      <c r="E14" s="5">
        <v>10</v>
      </c>
      <c r="F14" s="5">
        <v>17</v>
      </c>
      <c r="G14" s="5">
        <v>16</v>
      </c>
      <c r="H14" s="5">
        <v>21</v>
      </c>
      <c r="I14" s="5">
        <v>19</v>
      </c>
      <c r="J14" s="5">
        <v>20</v>
      </c>
      <c r="K14" s="5">
        <v>14</v>
      </c>
      <c r="L14" s="5">
        <v>12</v>
      </c>
      <c r="M14" s="5">
        <v>7</v>
      </c>
      <c r="N14" s="5">
        <v>16</v>
      </c>
      <c r="O14" s="11">
        <f t="shared" si="4"/>
        <v>172</v>
      </c>
      <c r="P14" s="11">
        <v>324</v>
      </c>
    </row>
    <row r="15" spans="1:16" s="7" customFormat="1" ht="11.25">
      <c r="A15" s="3"/>
      <c r="B15" s="12" t="s">
        <v>50</v>
      </c>
      <c r="C15" s="5">
        <v>121</v>
      </c>
      <c r="D15" s="5">
        <v>82</v>
      </c>
      <c r="E15" s="5">
        <v>132</v>
      </c>
      <c r="F15" s="5">
        <v>102</v>
      </c>
      <c r="G15" s="5">
        <v>159</v>
      </c>
      <c r="H15" s="5">
        <v>58</v>
      </c>
      <c r="I15" s="5">
        <v>128</v>
      </c>
      <c r="J15" s="5">
        <v>102</v>
      </c>
      <c r="K15" s="5">
        <v>77</v>
      </c>
      <c r="L15" s="5">
        <v>57</v>
      </c>
      <c r="M15" s="5">
        <v>56</v>
      </c>
      <c r="N15" s="5">
        <v>48</v>
      </c>
      <c r="O15" s="11">
        <f t="shared" si="4"/>
        <v>1122</v>
      </c>
      <c r="P15" s="11">
        <v>1253</v>
      </c>
    </row>
    <row r="16" spans="1:16" s="7" customFormat="1" ht="11.25">
      <c r="A16" s="3"/>
      <c r="B16" s="12" t="s">
        <v>47</v>
      </c>
      <c r="C16" s="5">
        <v>502</v>
      </c>
      <c r="D16" s="5">
        <v>454</v>
      </c>
      <c r="E16" s="5">
        <v>492</v>
      </c>
      <c r="F16" s="5">
        <v>384</v>
      </c>
      <c r="G16" s="5">
        <v>415</v>
      </c>
      <c r="H16" s="5">
        <v>388</v>
      </c>
      <c r="I16" s="5">
        <v>396</v>
      </c>
      <c r="J16" s="5">
        <v>338</v>
      </c>
      <c r="K16" s="5">
        <v>389</v>
      </c>
      <c r="L16" s="5">
        <v>362</v>
      </c>
      <c r="M16" s="5">
        <v>401</v>
      </c>
      <c r="N16" s="5">
        <v>360</v>
      </c>
      <c r="O16" s="11">
        <f t="shared" si="4"/>
        <v>4881</v>
      </c>
      <c r="P16" s="11">
        <v>5266</v>
      </c>
    </row>
    <row r="17" spans="1:16" s="7" customFormat="1" ht="11.25">
      <c r="A17" s="3"/>
      <c r="B17" s="13" t="s">
        <v>51</v>
      </c>
      <c r="C17" s="5">
        <v>6</v>
      </c>
      <c r="D17" s="5">
        <v>6</v>
      </c>
      <c r="E17" s="5">
        <v>9</v>
      </c>
      <c r="F17" s="5">
        <v>7</v>
      </c>
      <c r="G17" s="5">
        <v>9</v>
      </c>
      <c r="H17" s="5">
        <v>7</v>
      </c>
      <c r="I17" s="5">
        <v>8</v>
      </c>
      <c r="J17" s="5">
        <v>6</v>
      </c>
      <c r="K17" s="5">
        <v>3</v>
      </c>
      <c r="L17" s="5">
        <v>3</v>
      </c>
      <c r="M17" s="5">
        <v>6</v>
      </c>
      <c r="N17" s="5">
        <v>5</v>
      </c>
      <c r="O17" s="11">
        <f t="shared" si="4"/>
        <v>75</v>
      </c>
      <c r="P17" s="11">
        <v>85</v>
      </c>
    </row>
    <row r="18" spans="1:16" s="7" customFormat="1" ht="11.25">
      <c r="A18" s="3"/>
      <c r="B18" s="12" t="s">
        <v>48</v>
      </c>
      <c r="C18" s="5">
        <v>9</v>
      </c>
      <c r="D18" s="5">
        <v>6</v>
      </c>
      <c r="E18" s="5">
        <v>9</v>
      </c>
      <c r="F18" s="5">
        <v>9</v>
      </c>
      <c r="G18" s="5">
        <v>12</v>
      </c>
      <c r="H18" s="5">
        <v>10</v>
      </c>
      <c r="I18" s="5">
        <v>11</v>
      </c>
      <c r="J18" s="110">
        <v>7</v>
      </c>
      <c r="K18" s="5">
        <v>9</v>
      </c>
      <c r="L18" s="5">
        <v>10</v>
      </c>
      <c r="M18" s="5">
        <v>16</v>
      </c>
      <c r="N18" s="5">
        <v>18</v>
      </c>
      <c r="O18" s="11">
        <f t="shared" si="4"/>
        <v>126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130" t="s">
        <v>42</v>
      </c>
      <c r="B21" s="13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43</v>
      </c>
      <c r="C22" s="15">
        <f aca="true" t="shared" si="5" ref="C22:N22">SUM(C23+C26+C27+C28+C29)</f>
        <v>936523.314</v>
      </c>
      <c r="D22" s="15">
        <f t="shared" si="5"/>
        <v>631643.463</v>
      </c>
      <c r="E22" s="15">
        <f t="shared" si="5"/>
        <v>1099708.0250000001</v>
      </c>
      <c r="F22" s="15">
        <f t="shared" si="5"/>
        <v>1004492.2200000001</v>
      </c>
      <c r="G22" s="15">
        <f t="shared" si="5"/>
        <v>1313654.5560000003</v>
      </c>
      <c r="H22" s="111">
        <f t="shared" si="5"/>
        <v>1016266.17</v>
      </c>
      <c r="I22" s="15">
        <f t="shared" si="5"/>
        <v>1159780.917</v>
      </c>
      <c r="J22" s="15">
        <f t="shared" si="5"/>
        <v>762390.765</v>
      </c>
      <c r="K22" s="15">
        <f t="shared" si="5"/>
        <v>959754.7820000001</v>
      </c>
      <c r="L22" s="111">
        <f t="shared" si="5"/>
        <v>1016349.2729999998</v>
      </c>
      <c r="M22" s="111">
        <f t="shared" si="5"/>
        <v>1520278.3100000003</v>
      </c>
      <c r="N22" s="15">
        <f t="shared" si="5"/>
        <v>1661193.03</v>
      </c>
      <c r="O22" s="16">
        <f aca="true" t="shared" si="6" ref="O22:O29">SUM(C22:N22)</f>
        <v>13082034.825000001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7" ref="C23:H23">SUM(C24:C25)</f>
        <v>721602.53</v>
      </c>
      <c r="D23" s="15">
        <f t="shared" si="7"/>
        <v>419060.62</v>
      </c>
      <c r="E23" s="15">
        <f t="shared" si="7"/>
        <v>859642.2150000001</v>
      </c>
      <c r="F23" s="15">
        <f t="shared" si="7"/>
        <v>774049.5700000001</v>
      </c>
      <c r="G23" s="15">
        <f t="shared" si="7"/>
        <v>1085534.1400000001</v>
      </c>
      <c r="H23" s="15">
        <f t="shared" si="7"/>
        <v>779157.25</v>
      </c>
      <c r="I23" s="15">
        <f aca="true" t="shared" si="8" ref="I23:N23">SUM(I24:I25)</f>
        <v>922662.98</v>
      </c>
      <c r="J23" s="15">
        <f t="shared" si="8"/>
        <v>557077.64</v>
      </c>
      <c r="K23" s="15">
        <f t="shared" si="8"/>
        <v>777422.6100000001</v>
      </c>
      <c r="L23" s="15">
        <f t="shared" si="8"/>
        <v>844092.5099999999</v>
      </c>
      <c r="M23" s="15">
        <f t="shared" si="8"/>
        <v>1327314.9000000001</v>
      </c>
      <c r="N23" s="15">
        <f t="shared" si="8"/>
        <v>1460777.0999999999</v>
      </c>
      <c r="O23" s="16">
        <f t="shared" si="6"/>
        <v>10528394.065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83">
        <f>27462+75.785</f>
        <v>27537.785</v>
      </c>
      <c r="F24" s="83">
        <v>5559.25</v>
      </c>
      <c r="G24" s="83">
        <v>15139.85</v>
      </c>
      <c r="H24" s="99">
        <v>131.85</v>
      </c>
      <c r="I24" s="83">
        <v>0</v>
      </c>
      <c r="J24" s="83">
        <v>21015.58</v>
      </c>
      <c r="K24" s="83">
        <v>22.68</v>
      </c>
      <c r="L24" s="83">
        <v>5278.07</v>
      </c>
      <c r="M24" s="83">
        <v>1224.11</v>
      </c>
      <c r="N24" s="83">
        <v>32429.16</v>
      </c>
      <c r="O24" s="16">
        <f>SUM(C24:N24)</f>
        <v>108397.915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83">
        <f>831461.27+643.16</f>
        <v>832104.43</v>
      </c>
      <c r="F25" s="83">
        <f>351.27+768139.05</f>
        <v>768490.3200000001</v>
      </c>
      <c r="G25" s="83">
        <v>1070394.29</v>
      </c>
      <c r="H25" s="99">
        <v>779025.4</v>
      </c>
      <c r="I25" s="99">
        <f>2145.2+920517.78</f>
        <v>922662.98</v>
      </c>
      <c r="J25" s="109">
        <v>536062.06</v>
      </c>
      <c r="K25" s="109">
        <v>777399.93</v>
      </c>
      <c r="L25" s="109">
        <v>838814.44</v>
      </c>
      <c r="M25" s="109">
        <v>1326090.79</v>
      </c>
      <c r="N25" s="109">
        <v>1428347.94</v>
      </c>
      <c r="O25" s="16">
        <f t="shared" si="6"/>
        <v>10419996.15</v>
      </c>
      <c r="P25" s="16">
        <v>5668900.529999999</v>
      </c>
    </row>
    <row r="26" spans="1:16" s="7" customFormat="1" ht="11.25">
      <c r="A26" s="3"/>
      <c r="B26" s="12" t="s">
        <v>8</v>
      </c>
      <c r="C26" s="90">
        <f>C37</f>
        <v>182126</v>
      </c>
      <c r="D26" s="90">
        <f>D37</f>
        <v>181036</v>
      </c>
      <c r="E26" s="99">
        <f>E37</f>
        <v>193447</v>
      </c>
      <c r="F26" s="109">
        <f>F37</f>
        <v>192223</v>
      </c>
      <c r="G26" s="99">
        <f>G37</f>
        <v>176715</v>
      </c>
      <c r="H26" s="99">
        <v>195174</v>
      </c>
      <c r="I26" s="109">
        <v>195299</v>
      </c>
      <c r="J26" s="109">
        <v>171624</v>
      </c>
      <c r="K26" s="109">
        <v>164397</v>
      </c>
      <c r="L26" s="109">
        <v>154297</v>
      </c>
      <c r="M26" s="109">
        <v>163443</v>
      </c>
      <c r="N26" s="109">
        <v>175229</v>
      </c>
      <c r="O26" s="16">
        <f>SUM(C26:N26)</f>
        <v>2145010</v>
      </c>
      <c r="P26" s="16">
        <v>1652553.17</v>
      </c>
    </row>
    <row r="27" spans="1:16" s="7" customFormat="1" ht="11.25">
      <c r="A27" s="3"/>
      <c r="B27" s="13" t="s">
        <v>93</v>
      </c>
      <c r="C27" s="18">
        <v>29669.14</v>
      </c>
      <c r="D27" s="18">
        <v>29481.379</v>
      </c>
      <c r="E27" s="99">
        <v>44386.26</v>
      </c>
      <c r="F27" s="99">
        <v>34278.23</v>
      </c>
      <c r="G27" s="99">
        <v>44316.566</v>
      </c>
      <c r="H27" s="99">
        <v>34387.93</v>
      </c>
      <c r="I27" s="83">
        <v>38873.667</v>
      </c>
      <c r="J27" s="99">
        <v>29080.355</v>
      </c>
      <c r="K27" s="109">
        <v>14708.562</v>
      </c>
      <c r="L27" s="99">
        <v>14420.793</v>
      </c>
      <c r="M27" s="109">
        <v>28708.36</v>
      </c>
      <c r="N27" s="109">
        <v>23690.57</v>
      </c>
      <c r="O27" s="16">
        <f t="shared" si="6"/>
        <v>366001.812</v>
      </c>
      <c r="P27" s="16">
        <v>420835.967</v>
      </c>
    </row>
    <row r="28" spans="1:16" s="7" customFormat="1" ht="11.25">
      <c r="A28" s="3"/>
      <c r="B28" s="13" t="s">
        <v>44</v>
      </c>
      <c r="C28" s="90">
        <v>810.713</v>
      </c>
      <c r="D28" s="90">
        <v>863.63</v>
      </c>
      <c r="E28" s="109">
        <v>695.5</v>
      </c>
      <c r="F28" s="109">
        <v>1446.04</v>
      </c>
      <c r="G28" s="109">
        <v>2397.6</v>
      </c>
      <c r="H28" s="109">
        <v>1075.7</v>
      </c>
      <c r="I28" s="109">
        <v>1789.36</v>
      </c>
      <c r="J28" s="109">
        <v>2694.02</v>
      </c>
      <c r="K28" s="109">
        <v>306.13</v>
      </c>
      <c r="L28" s="109">
        <v>2159.84</v>
      </c>
      <c r="M28" s="109">
        <v>0</v>
      </c>
      <c r="N28" s="109">
        <v>257.85</v>
      </c>
      <c r="O28" s="16">
        <f t="shared" si="6"/>
        <v>14496.383</v>
      </c>
      <c r="P28" s="16">
        <v>4405.16</v>
      </c>
    </row>
    <row r="29" spans="1:16" s="7" customFormat="1" ht="11.25">
      <c r="A29" s="3"/>
      <c r="B29" s="88" t="s">
        <v>52</v>
      </c>
      <c r="C29" s="109">
        <v>2314.931</v>
      </c>
      <c r="D29" s="109">
        <v>1201.834</v>
      </c>
      <c r="E29" s="109">
        <v>1537.05</v>
      </c>
      <c r="F29" s="109">
        <v>2495.38</v>
      </c>
      <c r="G29" s="109">
        <v>4691.25</v>
      </c>
      <c r="H29" s="109">
        <v>6471.29</v>
      </c>
      <c r="I29" s="109">
        <v>1155.91</v>
      </c>
      <c r="J29" s="109">
        <v>1914.75</v>
      </c>
      <c r="K29" s="109">
        <v>2920.48</v>
      </c>
      <c r="L29" s="109">
        <v>1379.13</v>
      </c>
      <c r="M29" s="109">
        <v>812.05</v>
      </c>
      <c r="N29" s="109">
        <v>1238.51</v>
      </c>
      <c r="O29" s="16">
        <f t="shared" si="6"/>
        <v>28132.565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129"/>
      <c r="N30" s="110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9" ref="C31:H31">SUM(C32:C40)</f>
        <v>936523.311</v>
      </c>
      <c r="D31" s="15">
        <f t="shared" si="9"/>
        <v>631643.459</v>
      </c>
      <c r="E31" s="15">
        <f t="shared" si="9"/>
        <v>1099708.03</v>
      </c>
      <c r="F31" s="15">
        <f t="shared" si="9"/>
        <v>1004492.2200000001</v>
      </c>
      <c r="G31" s="15">
        <f t="shared" si="9"/>
        <v>1313654.556</v>
      </c>
      <c r="H31" s="15">
        <f t="shared" si="9"/>
        <v>1016266.17</v>
      </c>
      <c r="I31" s="15">
        <f aca="true" t="shared" si="10" ref="I31:N31">SUM(I32:I40)</f>
        <v>1159780.917</v>
      </c>
      <c r="J31" s="15">
        <f t="shared" si="10"/>
        <v>762390.765</v>
      </c>
      <c r="K31" s="15">
        <f>SUM(K32:K40)</f>
        <v>959754.782</v>
      </c>
      <c r="L31" s="15">
        <f>SUM(L32:L40)</f>
        <v>1016349.2729999999</v>
      </c>
      <c r="M31" s="15">
        <f t="shared" si="10"/>
        <v>1520278.3090000001</v>
      </c>
      <c r="N31" s="111">
        <f t="shared" si="10"/>
        <v>1661193.03</v>
      </c>
      <c r="O31" s="17">
        <f aca="true" t="shared" si="11" ref="O31:O39">SUM(C31:N31)</f>
        <v>13082034.822</v>
      </c>
      <c r="P31" s="17">
        <v>7798004.530999999</v>
      </c>
    </row>
    <row r="32" spans="1:16" s="128" customFormat="1" ht="11.25">
      <c r="A32" s="127" t="s">
        <v>1</v>
      </c>
      <c r="B32" s="13" t="s">
        <v>10</v>
      </c>
      <c r="C32" s="90">
        <v>75.39</v>
      </c>
      <c r="D32" s="90">
        <v>9.19</v>
      </c>
      <c r="E32" s="109">
        <v>718.945</v>
      </c>
      <c r="F32" s="109">
        <v>536.96</v>
      </c>
      <c r="G32" s="109">
        <v>0</v>
      </c>
      <c r="H32" s="109">
        <v>131.85</v>
      </c>
      <c r="I32" s="109">
        <v>2145.2</v>
      </c>
      <c r="J32" s="109">
        <v>0</v>
      </c>
      <c r="K32" s="109">
        <v>1339.58</v>
      </c>
      <c r="L32" s="109">
        <v>79.88</v>
      </c>
      <c r="M32" s="109">
        <v>1224.11</v>
      </c>
      <c r="N32" s="109">
        <v>1699.04</v>
      </c>
      <c r="O32" s="115">
        <f t="shared" si="11"/>
        <v>7960.1449999999995</v>
      </c>
      <c r="P32" s="115">
        <v>4524.68</v>
      </c>
    </row>
    <row r="33" spans="1:16" s="128" customFormat="1" ht="11.25">
      <c r="A33" s="127"/>
      <c r="B33" s="13" t="s">
        <v>53</v>
      </c>
      <c r="C33" s="90">
        <v>586.84</v>
      </c>
      <c r="D33" s="90">
        <v>32.06</v>
      </c>
      <c r="E33" s="109">
        <v>47.06</v>
      </c>
      <c r="F33" s="109">
        <v>811</v>
      </c>
      <c r="G33" s="109">
        <v>1433.55</v>
      </c>
      <c r="H33" s="109">
        <v>215.5</v>
      </c>
      <c r="I33" s="109">
        <v>177.88</v>
      </c>
      <c r="J33" s="109">
        <v>1837.96</v>
      </c>
      <c r="K33" s="109">
        <v>114.61</v>
      </c>
      <c r="L33" s="109">
        <v>1446.1</v>
      </c>
      <c r="M33" s="109">
        <v>140.35</v>
      </c>
      <c r="N33" s="109">
        <v>96.7</v>
      </c>
      <c r="O33" s="115">
        <f t="shared" si="11"/>
        <v>6939.61</v>
      </c>
      <c r="P33" s="115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109">
        <v>0</v>
      </c>
      <c r="O34" s="17">
        <f t="shared" si="11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109">
        <v>0</v>
      </c>
      <c r="O35" s="17">
        <f t="shared" si="11"/>
        <v>0</v>
      </c>
      <c r="P35" s="17">
        <v>0</v>
      </c>
    </row>
    <row r="36" spans="1:16" s="7" customFormat="1" ht="11.25">
      <c r="A36" s="114" t="s">
        <v>1</v>
      </c>
      <c r="B36" s="13" t="s">
        <v>94</v>
      </c>
      <c r="C36" s="90">
        <v>420.4</v>
      </c>
      <c r="D36" s="90">
        <v>182.75</v>
      </c>
      <c r="E36" s="109">
        <f>27462+169.55</f>
        <v>27631.55</v>
      </c>
      <c r="F36" s="109">
        <v>850.13</v>
      </c>
      <c r="G36" s="109">
        <v>15968.4</v>
      </c>
      <c r="H36" s="109">
        <v>1451.95</v>
      </c>
      <c r="I36" s="109">
        <v>513.45</v>
      </c>
      <c r="J36" s="109">
        <v>16553.59</v>
      </c>
      <c r="K36" s="109">
        <v>1221.7</v>
      </c>
      <c r="L36" s="109">
        <v>622.85</v>
      </c>
      <c r="M36" s="109">
        <v>0</v>
      </c>
      <c r="N36" s="109">
        <v>14701.94</v>
      </c>
      <c r="O36" s="115">
        <f t="shared" si="11"/>
        <v>80118.70999999999</v>
      </c>
      <c r="P36" s="115">
        <v>21089.929999999997</v>
      </c>
    </row>
    <row r="37" spans="1:16" s="128" customFormat="1" ht="11.25">
      <c r="A37" s="127"/>
      <c r="B37" s="13" t="s">
        <v>54</v>
      </c>
      <c r="C37" s="90">
        <v>182126</v>
      </c>
      <c r="D37" s="90">
        <v>181036</v>
      </c>
      <c r="E37" s="109">
        <v>193447</v>
      </c>
      <c r="F37" s="109">
        <v>192223</v>
      </c>
      <c r="G37" s="109">
        <v>176715</v>
      </c>
      <c r="H37" s="109">
        <v>195174</v>
      </c>
      <c r="I37" s="109">
        <v>195299</v>
      </c>
      <c r="J37" s="109">
        <v>171624</v>
      </c>
      <c r="K37" s="109">
        <v>164397</v>
      </c>
      <c r="L37" s="109">
        <v>154297</v>
      </c>
      <c r="M37" s="109">
        <v>163443</v>
      </c>
      <c r="N37" s="109">
        <v>175229</v>
      </c>
      <c r="O37" s="115">
        <f t="shared" si="11"/>
        <v>2145010</v>
      </c>
      <c r="P37" s="115">
        <v>1652553.17</v>
      </c>
    </row>
    <row r="38" spans="1:16" s="7" customFormat="1" ht="11.25">
      <c r="A38" s="114"/>
      <c r="B38" s="13" t="s">
        <v>74</v>
      </c>
      <c r="C38" s="90">
        <v>2118.4</v>
      </c>
      <c r="D38" s="90">
        <v>1850.65</v>
      </c>
      <c r="E38" s="109">
        <v>2015.95</v>
      </c>
      <c r="F38" s="109">
        <v>7653.85</v>
      </c>
      <c r="G38" s="109">
        <v>4826.75</v>
      </c>
      <c r="H38" s="109">
        <v>5879.54</v>
      </c>
      <c r="I38" s="109">
        <v>2253.94</v>
      </c>
      <c r="J38" s="109">
        <v>7232.8</v>
      </c>
      <c r="K38" s="109">
        <v>1890.3</v>
      </c>
      <c r="L38" s="109">
        <v>6668.21</v>
      </c>
      <c r="M38" s="109">
        <v>671.7</v>
      </c>
      <c r="N38" s="109">
        <v>17427.84</v>
      </c>
      <c r="O38" s="115">
        <f t="shared" si="11"/>
        <v>60489.92999999999</v>
      </c>
      <c r="P38" s="115">
        <v>27299.390000000003</v>
      </c>
    </row>
    <row r="39" spans="1:16" s="7" customFormat="1" ht="11.25">
      <c r="A39" s="114" t="s">
        <v>1</v>
      </c>
      <c r="B39" s="13" t="s">
        <v>13</v>
      </c>
      <c r="C39" s="116">
        <v>29669.141</v>
      </c>
      <c r="D39" s="116">
        <v>29481.379</v>
      </c>
      <c r="E39" s="112">
        <v>44386.255</v>
      </c>
      <c r="F39" s="112">
        <v>34278.23</v>
      </c>
      <c r="G39" s="112">
        <v>44316.566</v>
      </c>
      <c r="H39" s="109">
        <v>34387.93</v>
      </c>
      <c r="I39" s="109">
        <v>38873.667</v>
      </c>
      <c r="J39" s="112">
        <v>29080.355</v>
      </c>
      <c r="K39" s="112">
        <v>14708.562</v>
      </c>
      <c r="L39" s="112">
        <v>14420.793</v>
      </c>
      <c r="M39" s="112">
        <v>28708.359</v>
      </c>
      <c r="N39" s="112">
        <v>23690.57</v>
      </c>
      <c r="O39" s="115">
        <f t="shared" si="11"/>
        <v>366001.807</v>
      </c>
      <c r="P39" s="115">
        <v>420835.941</v>
      </c>
    </row>
    <row r="40" spans="1:16" s="7" customFormat="1" ht="11.25">
      <c r="A40" s="114"/>
      <c r="B40" s="13" t="s">
        <v>14</v>
      </c>
      <c r="C40" s="116">
        <v>721527.14</v>
      </c>
      <c r="D40" s="116">
        <v>419051.43</v>
      </c>
      <c r="E40" s="112">
        <v>831461.27</v>
      </c>
      <c r="F40" s="112">
        <v>768139.05</v>
      </c>
      <c r="G40" s="112">
        <v>1070394.29</v>
      </c>
      <c r="H40" s="109">
        <v>779025.4</v>
      </c>
      <c r="I40" s="112">
        <v>920517.78</v>
      </c>
      <c r="J40" s="112">
        <v>536062.06</v>
      </c>
      <c r="K40" s="112">
        <v>776083.03</v>
      </c>
      <c r="L40" s="112">
        <v>838814.44</v>
      </c>
      <c r="M40" s="112">
        <v>1326090.79</v>
      </c>
      <c r="N40" s="112">
        <v>1428347.94</v>
      </c>
      <c r="O40" s="115">
        <f>SUM(C40:N40)</f>
        <v>10415514.62</v>
      </c>
      <c r="P40" s="115">
        <v>5666071.419999999</v>
      </c>
    </row>
    <row r="41" spans="1:16" s="7" customFormat="1" ht="11.25">
      <c r="A41" s="114"/>
      <c r="B41" s="13"/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118"/>
      <c r="N41" s="112"/>
      <c r="O41" s="119"/>
      <c r="P41" s="119"/>
    </row>
    <row r="42" spans="1:16" s="7" customFormat="1" ht="11.25">
      <c r="A42" s="130" t="s">
        <v>15</v>
      </c>
      <c r="B42" s="131"/>
      <c r="C42" s="20">
        <f aca="true" t="shared" si="12" ref="C42:H42">SUM(C43:C46)</f>
        <v>0</v>
      </c>
      <c r="D42" s="20">
        <f t="shared" si="12"/>
        <v>0</v>
      </c>
      <c r="E42" s="20">
        <f t="shared" si="12"/>
        <v>0</v>
      </c>
      <c r="F42" s="20">
        <f t="shared" si="12"/>
        <v>0</v>
      </c>
      <c r="G42" s="20">
        <f t="shared" si="12"/>
        <v>0</v>
      </c>
      <c r="H42" s="20">
        <f t="shared" si="12"/>
        <v>0</v>
      </c>
      <c r="I42" s="20">
        <f aca="true" t="shared" si="13" ref="I42:N42">SUM(I43:I46)</f>
        <v>0</v>
      </c>
      <c r="J42" s="20">
        <f t="shared" si="13"/>
        <v>0</v>
      </c>
      <c r="K42" s="20">
        <f t="shared" si="13"/>
        <v>0</v>
      </c>
      <c r="L42" s="20">
        <f t="shared" si="13"/>
        <v>0</v>
      </c>
      <c r="M42" s="20">
        <f t="shared" si="13"/>
        <v>0</v>
      </c>
      <c r="N42" s="20">
        <f t="shared" si="13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16</v>
      </c>
      <c r="C43" s="19">
        <v>0</v>
      </c>
      <c r="D43" s="19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11">
        <f>SUM(C43:N43)</f>
        <v>0</v>
      </c>
      <c r="P43" s="11">
        <v>6</v>
      </c>
    </row>
    <row r="44" spans="1:16" s="7" customFormat="1" ht="11.25">
      <c r="A44" s="14" t="s">
        <v>1</v>
      </c>
      <c r="B44" s="12" t="s">
        <v>17</v>
      </c>
      <c r="C44" s="19">
        <v>0</v>
      </c>
      <c r="D44" s="19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11">
        <f>SUM(C44:N44)</f>
        <v>0</v>
      </c>
      <c r="P44" s="11">
        <v>8</v>
      </c>
    </row>
    <row r="45" spans="1:16" s="7" customFormat="1" ht="11.25">
      <c r="A45" s="14"/>
      <c r="B45" s="12" t="s">
        <v>55</v>
      </c>
      <c r="C45" s="19">
        <v>0</v>
      </c>
      <c r="D45" s="19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11">
        <f>SUM(C45:N45)</f>
        <v>0</v>
      </c>
      <c r="P45" s="11">
        <v>0</v>
      </c>
    </row>
    <row r="46" spans="1:16" s="7" customFormat="1" ht="11.25">
      <c r="A46" s="14"/>
      <c r="B46" s="12" t="s">
        <v>56</v>
      </c>
      <c r="C46" s="19">
        <v>0</v>
      </c>
      <c r="D46" s="19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11">
        <f>SUM(C46:N46)</f>
        <v>0</v>
      </c>
      <c r="P46" s="11">
        <v>0</v>
      </c>
    </row>
    <row r="47" spans="1:16" s="7" customFormat="1" ht="11.25">
      <c r="A47" s="14"/>
      <c r="B47" s="12"/>
      <c r="C47" s="19"/>
      <c r="D47" s="19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10"/>
      <c r="P47" s="10"/>
    </row>
    <row r="48" spans="1:16" s="7" customFormat="1" ht="11.25">
      <c r="A48" s="130" t="s">
        <v>18</v>
      </c>
      <c r="B48" s="131"/>
      <c r="C48" s="20">
        <f aca="true" t="shared" si="14" ref="C48:H48">SUM(C49:C50)</f>
        <v>0</v>
      </c>
      <c r="D48" s="20">
        <f t="shared" si="14"/>
        <v>0</v>
      </c>
      <c r="E48" s="20">
        <f t="shared" si="14"/>
        <v>0</v>
      </c>
      <c r="F48" s="20">
        <f t="shared" si="14"/>
        <v>0</v>
      </c>
      <c r="G48" s="20">
        <f t="shared" si="14"/>
        <v>0</v>
      </c>
      <c r="H48" s="20">
        <f t="shared" si="14"/>
        <v>0</v>
      </c>
      <c r="I48" s="20">
        <f aca="true" t="shared" si="15" ref="I48:N48">SUM(I49:I50)</f>
        <v>0</v>
      </c>
      <c r="J48" s="20">
        <f t="shared" si="15"/>
        <v>0</v>
      </c>
      <c r="K48" s="20">
        <f t="shared" si="15"/>
        <v>0</v>
      </c>
      <c r="L48" s="20">
        <f t="shared" si="15"/>
        <v>0</v>
      </c>
      <c r="M48" s="20">
        <f t="shared" si="15"/>
        <v>0</v>
      </c>
      <c r="N48" s="20">
        <f t="shared" si="15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16</v>
      </c>
      <c r="C49" s="19">
        <v>0</v>
      </c>
      <c r="D49" s="19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11">
        <f>SUM(C49:N49)</f>
        <v>0</v>
      </c>
      <c r="P49" s="11">
        <v>0</v>
      </c>
    </row>
    <row r="50" spans="1:16" s="7" customFormat="1" ht="11.25">
      <c r="A50" s="14" t="s">
        <v>1</v>
      </c>
      <c r="B50" s="12" t="s">
        <v>17</v>
      </c>
      <c r="C50" s="19">
        <v>0</v>
      </c>
      <c r="D50" s="19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11">
        <f>SUM(C50:N50)</f>
        <v>0</v>
      </c>
      <c r="P50" s="11">
        <v>0</v>
      </c>
    </row>
    <row r="51" spans="1:16" s="7" customFormat="1" ht="11.25">
      <c r="A51" s="14"/>
      <c r="B51" s="12"/>
      <c r="C51" s="19"/>
      <c r="D51" s="19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10"/>
      <c r="P51" s="10"/>
    </row>
    <row r="52" spans="1:16" s="7" customFormat="1" ht="11.25">
      <c r="A52" s="130" t="s">
        <v>57</v>
      </c>
      <c r="B52" s="131"/>
      <c r="C52" s="21">
        <f aca="true" t="shared" si="16" ref="C52:H52">SUM(C53:C54)</f>
        <v>2343</v>
      </c>
      <c r="D52" s="21">
        <f t="shared" si="16"/>
        <v>1281</v>
      </c>
      <c r="E52" s="21">
        <f t="shared" si="16"/>
        <v>413</v>
      </c>
      <c r="F52" s="21">
        <f t="shared" si="16"/>
        <v>104</v>
      </c>
      <c r="G52" s="21">
        <f t="shared" si="16"/>
        <v>82</v>
      </c>
      <c r="H52" s="21">
        <f t="shared" si="16"/>
        <v>83</v>
      </c>
      <c r="I52" s="21">
        <f aca="true" t="shared" si="17" ref="I52:N52">SUM(I53:I54)</f>
        <v>639</v>
      </c>
      <c r="J52" s="21">
        <f t="shared" si="17"/>
        <v>589</v>
      </c>
      <c r="K52" s="21">
        <f t="shared" si="17"/>
        <v>79</v>
      </c>
      <c r="L52" s="21">
        <f t="shared" si="17"/>
        <v>109</v>
      </c>
      <c r="M52" s="21">
        <f t="shared" si="17"/>
        <v>49</v>
      </c>
      <c r="N52" s="21">
        <f t="shared" si="17"/>
        <v>60</v>
      </c>
      <c r="O52" s="22">
        <f>SUM(C52:N52)</f>
        <v>5831</v>
      </c>
      <c r="P52" s="22">
        <v>18531</v>
      </c>
    </row>
    <row r="53" spans="1:16" s="7" customFormat="1" ht="11.25">
      <c r="A53" s="8"/>
      <c r="B53" s="12" t="s">
        <v>58</v>
      </c>
      <c r="C53" s="23">
        <v>1140</v>
      </c>
      <c r="D53" s="23">
        <v>566</v>
      </c>
      <c r="E53" s="23">
        <v>194</v>
      </c>
      <c r="F53" s="23">
        <v>51</v>
      </c>
      <c r="G53" s="23">
        <v>41</v>
      </c>
      <c r="H53" s="23">
        <v>33</v>
      </c>
      <c r="I53" s="23">
        <v>377</v>
      </c>
      <c r="J53" s="23">
        <v>449</v>
      </c>
      <c r="K53" s="120">
        <v>44</v>
      </c>
      <c r="L53" s="23">
        <v>71</v>
      </c>
      <c r="M53" s="23">
        <v>26</v>
      </c>
      <c r="N53" s="23">
        <v>35</v>
      </c>
      <c r="O53" s="22">
        <f>SUM(C53:N53)</f>
        <v>3027</v>
      </c>
      <c r="P53" s="22">
        <v>8927</v>
      </c>
    </row>
    <row r="54" spans="1:16" s="7" customFormat="1" ht="11.25">
      <c r="A54" s="8"/>
      <c r="B54" s="12" t="s">
        <v>59</v>
      </c>
      <c r="C54" s="23">
        <v>1203</v>
      </c>
      <c r="D54" s="23">
        <v>715</v>
      </c>
      <c r="E54" s="23">
        <v>219</v>
      </c>
      <c r="F54" s="23">
        <v>53</v>
      </c>
      <c r="G54" s="23">
        <v>41</v>
      </c>
      <c r="H54" s="23">
        <v>50</v>
      </c>
      <c r="I54" s="23">
        <v>262</v>
      </c>
      <c r="J54" s="23">
        <v>140</v>
      </c>
      <c r="K54" s="23">
        <v>35</v>
      </c>
      <c r="L54" s="23">
        <v>38</v>
      </c>
      <c r="M54" s="23">
        <v>23</v>
      </c>
      <c r="N54" s="24">
        <v>25</v>
      </c>
      <c r="O54" s="22">
        <f>SUM(C54:N54)</f>
        <v>2804</v>
      </c>
      <c r="P54" s="22">
        <v>9604</v>
      </c>
    </row>
    <row r="55" spans="1:16" s="7" customFormat="1" ht="11.25">
      <c r="A55" s="14" t="s">
        <v>1</v>
      </c>
      <c r="B55" s="12" t="s">
        <v>1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5"/>
      <c r="O55" s="10"/>
      <c r="P55" s="10"/>
    </row>
    <row r="56" spans="1:16" s="7" customFormat="1" ht="11.25">
      <c r="A56" s="130" t="s">
        <v>20</v>
      </c>
      <c r="B56" s="131"/>
      <c r="C56" s="21">
        <f>SUM(C57)</f>
        <v>0</v>
      </c>
      <c r="D56" s="21">
        <f>SUM(D57)</f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1">
        <f>SUM(C56:J56)</f>
        <v>0</v>
      </c>
      <c r="P56" s="25">
        <f>+P57</f>
        <v>0</v>
      </c>
    </row>
    <row r="57" spans="1:16" s="7" customFormat="1" ht="12" thickBot="1">
      <c r="A57" s="26" t="s">
        <v>1</v>
      </c>
      <c r="B57" s="12" t="s">
        <v>19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11">
        <f>SUM(C57:N57)</f>
        <v>0</v>
      </c>
      <c r="P57" s="25">
        <v>0</v>
      </c>
    </row>
    <row r="58" spans="1:16" s="7" customFormat="1" ht="11.25">
      <c r="A58" s="93"/>
      <c r="B58" s="96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5"/>
      <c r="P58" s="91"/>
    </row>
    <row r="59" spans="1:16" ht="12.75">
      <c r="A59" s="130" t="s">
        <v>66</v>
      </c>
      <c r="B59" s="131"/>
      <c r="C59" s="21">
        <f>SUM(C62)</f>
        <v>0</v>
      </c>
      <c r="D59" s="21">
        <f aca="true" t="shared" si="18" ref="D59:J59">SUM(D60:D62)</f>
        <v>0</v>
      </c>
      <c r="E59" s="21">
        <f t="shared" si="18"/>
        <v>0</v>
      </c>
      <c r="F59" s="21">
        <f t="shared" si="18"/>
        <v>0</v>
      </c>
      <c r="G59" s="21">
        <f t="shared" si="18"/>
        <v>0</v>
      </c>
      <c r="H59" s="21">
        <f t="shared" si="18"/>
        <v>0</v>
      </c>
      <c r="I59" s="21">
        <f t="shared" si="18"/>
        <v>0</v>
      </c>
      <c r="J59" s="21">
        <f t="shared" si="18"/>
        <v>0</v>
      </c>
      <c r="K59" s="21">
        <f aca="true" t="shared" si="19" ref="K59:P59">SUM(K60:K62)</f>
        <v>0</v>
      </c>
      <c r="L59" s="21">
        <f t="shared" si="19"/>
        <v>0</v>
      </c>
      <c r="M59" s="21">
        <f t="shared" si="19"/>
        <v>0</v>
      </c>
      <c r="N59" s="21">
        <f t="shared" si="19"/>
        <v>0</v>
      </c>
      <c r="O59" s="21">
        <f t="shared" si="19"/>
        <v>0</v>
      </c>
      <c r="P59" s="21">
        <f t="shared" si="19"/>
        <v>1894</v>
      </c>
    </row>
    <row r="60" spans="1:16" ht="12.75">
      <c r="A60" s="97"/>
      <c r="B60" s="94" t="s">
        <v>67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f>SUM(C60:N60)</f>
        <v>0</v>
      </c>
      <c r="P60" s="23">
        <v>1883</v>
      </c>
    </row>
    <row r="61" spans="1:16" ht="12.75">
      <c r="A61" s="97"/>
      <c r="B61" s="94" t="s">
        <v>68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f>SUM(C61:N61)</f>
        <v>0</v>
      </c>
      <c r="P61" s="23">
        <v>3</v>
      </c>
    </row>
    <row r="62" spans="1:16" s="32" customFormat="1" ht="13.5" thickBot="1">
      <c r="A62" s="26" t="s">
        <v>1</v>
      </c>
      <c r="B62" s="27" t="s">
        <v>69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f>SUM(C62:N62)</f>
        <v>0</v>
      </c>
      <c r="P62" s="28">
        <v>8</v>
      </c>
    </row>
    <row r="63" spans="1:16" s="32" customFormat="1" ht="3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32" customFormat="1" ht="12.75">
      <c r="A64" s="30"/>
      <c r="B64" s="31" t="s">
        <v>21</v>
      </c>
      <c r="O64" s="30"/>
      <c r="P64" s="30"/>
    </row>
    <row r="65" spans="1:16" s="32" customFormat="1" ht="12.75">
      <c r="A65" s="30"/>
      <c r="B65" s="31" t="s">
        <v>22</v>
      </c>
      <c r="O65" s="30"/>
      <c r="P65" s="30"/>
    </row>
    <row r="66" spans="1:16" ht="12.75">
      <c r="A66" s="30"/>
      <c r="B66" s="31" t="s">
        <v>23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P66" s="30"/>
    </row>
    <row r="67" spans="1:16" ht="12.75">
      <c r="A67" s="30"/>
      <c r="B67" s="31" t="s">
        <v>24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/>
      <c r="P67" s="30"/>
    </row>
    <row r="68" ht="12.75">
      <c r="B68" s="31" t="s">
        <v>25</v>
      </c>
    </row>
    <row r="69" ht="12.75">
      <c r="B69" s="31" t="s">
        <v>99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58"/>
  <sheetViews>
    <sheetView showGridLines="0" tabSelected="1" view="pageBreakPreview" zoomScale="120" zoomScaleSheetLayoutView="120" zoomScalePageLayoutView="0" workbookViewId="0" topLeftCell="B1">
      <pane xSplit="1" topLeftCell="C1" activePane="topRight" state="frozen"/>
      <selection pane="topLeft" activeCell="F17" sqref="F17:G17"/>
      <selection pane="topRight" activeCell="C19" sqref="C19"/>
    </sheetView>
  </sheetViews>
  <sheetFormatPr defaultColWidth="11.421875" defaultRowHeight="12.75"/>
  <cols>
    <col min="1" max="1" width="3.421875" style="35" hidden="1" customWidth="1"/>
    <col min="2" max="2" width="21.57421875" style="35" customWidth="1"/>
    <col min="3" max="5" width="10.00390625" style="35" bestFit="1" customWidth="1"/>
    <col min="6" max="6" width="9.8515625" style="35" bestFit="1" customWidth="1"/>
    <col min="7" max="7" width="9.7109375" style="35" customWidth="1"/>
    <col min="8" max="9" width="9.8515625" style="35" bestFit="1" customWidth="1"/>
    <col min="10" max="14" width="10.28125" style="35" customWidth="1"/>
    <col min="15" max="15" width="12.28125" style="35" bestFit="1" customWidth="1"/>
    <col min="16" max="16" width="13.8515625" style="35" customWidth="1"/>
    <col min="17" max="16384" width="11.421875" style="35" customWidth="1"/>
  </cols>
  <sheetData>
    <row r="1" spans="2:15" s="37" customFormat="1" ht="12">
      <c r="B1" s="136" t="s">
        <v>88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="37" customFormat="1" ht="6.75" customHeight="1" thickBot="1">
      <c r="P2" s="38"/>
    </row>
    <row r="3" spans="2:16" s="37" customFormat="1" ht="12.75" thickBot="1">
      <c r="B3" s="33" t="s">
        <v>28</v>
      </c>
      <c r="C3" s="39" t="s">
        <v>26</v>
      </c>
      <c r="D3" s="39" t="s">
        <v>70</v>
      </c>
      <c r="E3" s="39" t="s">
        <v>72</v>
      </c>
      <c r="F3" s="39" t="s">
        <v>75</v>
      </c>
      <c r="G3" s="39" t="s">
        <v>77</v>
      </c>
      <c r="H3" s="39" t="s">
        <v>78</v>
      </c>
      <c r="I3" s="39" t="s">
        <v>79</v>
      </c>
      <c r="J3" s="39" t="s">
        <v>80</v>
      </c>
      <c r="K3" s="39" t="s">
        <v>81</v>
      </c>
      <c r="L3" s="39" t="s">
        <v>82</v>
      </c>
      <c r="M3" s="39" t="s">
        <v>83</v>
      </c>
      <c r="N3" s="39" t="s">
        <v>84</v>
      </c>
      <c r="O3" s="34" t="s">
        <v>27</v>
      </c>
      <c r="P3" s="38"/>
    </row>
    <row r="4" spans="2:17" s="37" customFormat="1" ht="12.75" thickBot="1">
      <c r="B4" s="40" t="s">
        <v>29</v>
      </c>
      <c r="C4" s="41">
        <v>410726.03</v>
      </c>
      <c r="D4" s="41">
        <v>355086.82</v>
      </c>
      <c r="E4" s="100">
        <v>338876.98</v>
      </c>
      <c r="F4" s="100">
        <v>644272.07</v>
      </c>
      <c r="G4" s="100">
        <v>741345.08</v>
      </c>
      <c r="H4" s="100">
        <v>672634.6</v>
      </c>
      <c r="I4" s="100">
        <v>893476.51</v>
      </c>
      <c r="J4" s="100">
        <v>509073.49</v>
      </c>
      <c r="K4" s="100">
        <v>375909.52</v>
      </c>
      <c r="L4" s="100">
        <v>586174.29</v>
      </c>
      <c r="M4" s="100">
        <v>1149962.38</v>
      </c>
      <c r="N4" s="100">
        <v>1189980.16</v>
      </c>
      <c r="O4" s="42">
        <f>SUM(C4:N4)</f>
        <v>7867517.93</v>
      </c>
      <c r="P4" s="43"/>
      <c r="Q4" s="44"/>
    </row>
    <row r="5" spans="2:17" s="37" customFormat="1" ht="12.75" thickBot="1">
      <c r="B5" s="36" t="s">
        <v>30</v>
      </c>
      <c r="C5" s="41">
        <v>310801.11</v>
      </c>
      <c r="D5" s="41">
        <v>63964.6</v>
      </c>
      <c r="E5" s="100">
        <v>492584.29</v>
      </c>
      <c r="F5" s="100">
        <v>123866.98</v>
      </c>
      <c r="G5" s="100">
        <v>329049.21</v>
      </c>
      <c r="H5" s="100">
        <v>106390.79</v>
      </c>
      <c r="I5" s="100">
        <v>27041.27</v>
      </c>
      <c r="J5" s="100">
        <v>26988.57</v>
      </c>
      <c r="K5" s="100">
        <v>400173.49</v>
      </c>
      <c r="L5" s="100">
        <v>252640.15</v>
      </c>
      <c r="M5" s="100">
        <v>176128.41</v>
      </c>
      <c r="N5" s="100">
        <v>238367.78</v>
      </c>
      <c r="O5" s="42">
        <f>SUM(C5:N5)</f>
        <v>2547996.65</v>
      </c>
      <c r="P5" s="43"/>
      <c r="Q5" s="44"/>
    </row>
    <row r="6" spans="2:17" s="37" customFormat="1" ht="12.75" thickBot="1">
      <c r="B6" s="45" t="s">
        <v>31</v>
      </c>
      <c r="C6" s="46">
        <v>0</v>
      </c>
      <c r="D6" s="46">
        <v>0</v>
      </c>
      <c r="E6" s="101">
        <v>0</v>
      </c>
      <c r="F6" s="100">
        <v>0</v>
      </c>
      <c r="G6" s="101">
        <v>0</v>
      </c>
      <c r="H6" s="100">
        <v>0</v>
      </c>
      <c r="I6" s="100">
        <v>0</v>
      </c>
      <c r="J6" s="100">
        <v>0</v>
      </c>
      <c r="K6" s="100">
        <v>0</v>
      </c>
      <c r="L6" s="100">
        <v>0</v>
      </c>
      <c r="M6" s="100">
        <v>0</v>
      </c>
      <c r="N6" s="100">
        <v>0</v>
      </c>
      <c r="O6" s="42">
        <f>SUM(C6:N6)</f>
        <v>0</v>
      </c>
      <c r="P6" s="47"/>
      <c r="Q6" s="48"/>
    </row>
    <row r="7" spans="2:15" s="51" customFormat="1" ht="12" thickBot="1">
      <c r="B7" s="49" t="s">
        <v>27</v>
      </c>
      <c r="C7" s="50">
        <f aca="true" t="shared" si="0" ref="C7:H7">SUM(C4:C6)</f>
        <v>721527.14</v>
      </c>
      <c r="D7" s="50">
        <f t="shared" si="0"/>
        <v>419051.42</v>
      </c>
      <c r="E7" s="50">
        <f t="shared" si="0"/>
        <v>831461.27</v>
      </c>
      <c r="F7" s="50">
        <f t="shared" si="0"/>
        <v>768139.0499999999</v>
      </c>
      <c r="G7" s="50">
        <f>SUM(G4:G6)</f>
        <v>1070394.29</v>
      </c>
      <c r="H7" s="50">
        <f t="shared" si="0"/>
        <v>779025.39</v>
      </c>
      <c r="I7" s="50">
        <f aca="true" t="shared" si="1" ref="I7:N7">SUM(I4:I6)</f>
        <v>920517.78</v>
      </c>
      <c r="J7" s="50">
        <f t="shared" si="1"/>
        <v>536062.0599999999</v>
      </c>
      <c r="K7" s="50">
        <f t="shared" si="1"/>
        <v>776083.01</v>
      </c>
      <c r="L7" s="50">
        <f t="shared" si="1"/>
        <v>838814.4400000001</v>
      </c>
      <c r="M7" s="50">
        <f t="shared" si="1"/>
        <v>1326090.7899999998</v>
      </c>
      <c r="N7" s="50">
        <f t="shared" si="1"/>
        <v>1428347.94</v>
      </c>
      <c r="O7" s="42">
        <f>SUM(C7:N7)</f>
        <v>10415514.579999998</v>
      </c>
    </row>
    <row r="8" spans="2:14" s="37" customFormat="1" ht="9.75" customHeight="1">
      <c r="B8" s="53" t="s">
        <v>34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="37" customFormat="1" ht="12">
      <c r="B9" s="53" t="s">
        <v>32</v>
      </c>
    </row>
    <row r="10" spans="2:15" s="37" customFormat="1" ht="12">
      <c r="B10" s="135" t="s">
        <v>33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2:15" s="37" customFormat="1" ht="12.75" thickBo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2:16" s="37" customFormat="1" ht="12">
      <c r="B12" s="54" t="s">
        <v>28</v>
      </c>
      <c r="C12" s="55" t="s">
        <v>26</v>
      </c>
      <c r="D12" s="55" t="s">
        <v>70</v>
      </c>
      <c r="E12" s="55" t="s">
        <v>72</v>
      </c>
      <c r="F12" s="55" t="s">
        <v>75</v>
      </c>
      <c r="G12" s="55" t="s">
        <v>77</v>
      </c>
      <c r="H12" s="55" t="s">
        <v>78</v>
      </c>
      <c r="I12" s="55" t="s">
        <v>79</v>
      </c>
      <c r="J12" s="55" t="s">
        <v>80</v>
      </c>
      <c r="K12" s="55" t="s">
        <v>81</v>
      </c>
      <c r="L12" s="55" t="s">
        <v>82</v>
      </c>
      <c r="M12" s="55" t="s">
        <v>83</v>
      </c>
      <c r="N12" s="55" t="s">
        <v>84</v>
      </c>
      <c r="O12" s="56" t="s">
        <v>27</v>
      </c>
      <c r="P12" s="38"/>
    </row>
    <row r="13" spans="2:16" s="37" customFormat="1" ht="35.25" customHeight="1">
      <c r="B13" s="113" t="s">
        <v>95</v>
      </c>
      <c r="C13" s="122">
        <v>169803</v>
      </c>
      <c r="D13" s="122">
        <v>167547</v>
      </c>
      <c r="E13" s="123">
        <v>177768</v>
      </c>
      <c r="F13" s="124">
        <v>168948</v>
      </c>
      <c r="G13" s="125">
        <v>163225</v>
      </c>
      <c r="H13" s="125">
        <v>177106</v>
      </c>
      <c r="I13" s="124">
        <v>179012</v>
      </c>
      <c r="J13" s="124">
        <v>156152</v>
      </c>
      <c r="K13" s="124">
        <v>154307</v>
      </c>
      <c r="L13" s="124">
        <v>144060</v>
      </c>
      <c r="M13" s="124">
        <v>155818</v>
      </c>
      <c r="N13" s="125">
        <v>164994.202</v>
      </c>
      <c r="O13" s="126">
        <f>SUM(C13:N13)</f>
        <v>1978740.202</v>
      </c>
      <c r="P13" s="38"/>
    </row>
    <row r="14" spans="2:16" s="37" customFormat="1" ht="36.75" customHeight="1">
      <c r="B14" s="113" t="s">
        <v>96</v>
      </c>
      <c r="C14" s="122">
        <v>9283</v>
      </c>
      <c r="D14" s="122">
        <v>10564</v>
      </c>
      <c r="E14" s="123">
        <v>13363</v>
      </c>
      <c r="F14" s="124">
        <v>13503</v>
      </c>
      <c r="G14" s="125">
        <v>10682</v>
      </c>
      <c r="H14" s="125">
        <v>15554</v>
      </c>
      <c r="I14" s="124">
        <v>13615</v>
      </c>
      <c r="J14" s="124">
        <v>13736</v>
      </c>
      <c r="K14" s="124">
        <v>8277</v>
      </c>
      <c r="L14" s="124">
        <v>8979</v>
      </c>
      <c r="M14" s="124">
        <v>6679</v>
      </c>
      <c r="N14" s="125">
        <v>9061.327</v>
      </c>
      <c r="O14" s="126">
        <f>SUM(C14:N14)</f>
        <v>133296.327</v>
      </c>
      <c r="P14" s="38"/>
    </row>
    <row r="15" spans="2:16" s="37" customFormat="1" ht="36">
      <c r="B15" s="89" t="s">
        <v>97</v>
      </c>
      <c r="C15" s="122">
        <v>3040</v>
      </c>
      <c r="D15" s="122">
        <v>2925</v>
      </c>
      <c r="E15" s="122">
        <v>2316</v>
      </c>
      <c r="F15" s="124">
        <v>9772</v>
      </c>
      <c r="G15" s="125">
        <v>2808</v>
      </c>
      <c r="H15" s="125">
        <v>2514</v>
      </c>
      <c r="I15" s="124">
        <v>2672</v>
      </c>
      <c r="J15" s="124">
        <v>1736</v>
      </c>
      <c r="K15" s="124">
        <v>1813</v>
      </c>
      <c r="L15" s="124">
        <v>1258</v>
      </c>
      <c r="M15" s="124">
        <v>946</v>
      </c>
      <c r="N15" s="125">
        <v>1173.122</v>
      </c>
      <c r="O15" s="126">
        <f>SUM(C15:N15)</f>
        <v>32973.122</v>
      </c>
      <c r="P15" s="38"/>
    </row>
    <row r="16" spans="2:43" s="37" customFormat="1" ht="12.75" thickBot="1">
      <c r="B16" s="57" t="s">
        <v>27</v>
      </c>
      <c r="C16" s="50">
        <f>SUM(C13:C15)</f>
        <v>182126</v>
      </c>
      <c r="D16" s="50">
        <f aca="true" t="shared" si="2" ref="D16:N16">SUM(D13:D15)</f>
        <v>181036</v>
      </c>
      <c r="E16" s="102">
        <f t="shared" si="2"/>
        <v>193447</v>
      </c>
      <c r="F16" s="102">
        <f t="shared" si="2"/>
        <v>192223</v>
      </c>
      <c r="G16" s="102">
        <f t="shared" si="2"/>
        <v>176715</v>
      </c>
      <c r="H16" s="102">
        <f>SUM(H13:H15)</f>
        <v>195174</v>
      </c>
      <c r="I16" s="102">
        <f t="shared" si="2"/>
        <v>195299</v>
      </c>
      <c r="J16" s="102">
        <f t="shared" si="2"/>
        <v>171624</v>
      </c>
      <c r="K16" s="102">
        <f t="shared" si="2"/>
        <v>164397</v>
      </c>
      <c r="L16" s="102">
        <f t="shared" si="2"/>
        <v>154297</v>
      </c>
      <c r="M16" s="102">
        <f t="shared" si="2"/>
        <v>163443</v>
      </c>
      <c r="N16" s="102">
        <f t="shared" si="2"/>
        <v>175228.65099999998</v>
      </c>
      <c r="O16" s="126">
        <f>SUM(C16:N16)</f>
        <v>2145009.651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2:14" s="37" customFormat="1" ht="12">
      <c r="B17" s="53" t="s">
        <v>34</v>
      </c>
      <c r="C17" s="53"/>
      <c r="D17" s="53"/>
      <c r="E17" s="53"/>
      <c r="F17" s="53"/>
      <c r="G17" s="53"/>
      <c r="H17" s="53"/>
      <c r="I17" s="53"/>
      <c r="J17" s="108"/>
      <c r="K17" s="108"/>
      <c r="L17" s="108"/>
      <c r="M17" s="108"/>
      <c r="N17" s="108"/>
    </row>
    <row r="18" s="58" customFormat="1" ht="12">
      <c r="B18" s="53" t="s">
        <v>35</v>
      </c>
    </row>
    <row r="19" s="58" customFormat="1" ht="12">
      <c r="B19" s="53" t="s">
        <v>98</v>
      </c>
    </row>
    <row r="20" s="37" customFormat="1" ht="5.25" customHeight="1">
      <c r="B20" s="59"/>
    </row>
    <row r="21" spans="2:15" s="37" customFormat="1" ht="12">
      <c r="B21" s="135" t="s">
        <v>89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</row>
    <row r="22" spans="2:14" s="37" customFormat="1" ht="6.75" customHeight="1" thickBo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2:15" s="37" customFormat="1" ht="12">
      <c r="B23" s="61" t="s">
        <v>36</v>
      </c>
      <c r="C23" s="62" t="s">
        <v>26</v>
      </c>
      <c r="D23" s="62" t="s">
        <v>70</v>
      </c>
      <c r="E23" s="62" t="s">
        <v>72</v>
      </c>
      <c r="F23" s="62" t="s">
        <v>75</v>
      </c>
      <c r="G23" s="62" t="s">
        <v>77</v>
      </c>
      <c r="H23" s="62" t="s">
        <v>78</v>
      </c>
      <c r="I23" s="62" t="s">
        <v>79</v>
      </c>
      <c r="J23" s="62" t="s">
        <v>80</v>
      </c>
      <c r="K23" s="62" t="s">
        <v>81</v>
      </c>
      <c r="L23" s="62" t="s">
        <v>82</v>
      </c>
      <c r="M23" s="62" t="s">
        <v>83</v>
      </c>
      <c r="N23" s="62" t="s">
        <v>84</v>
      </c>
      <c r="O23" s="63" t="s">
        <v>27</v>
      </c>
    </row>
    <row r="24" spans="2:17" ht="12">
      <c r="B24" s="64" t="s">
        <v>37</v>
      </c>
      <c r="C24" s="65">
        <v>29669.141</v>
      </c>
      <c r="D24" s="65">
        <v>29481.379</v>
      </c>
      <c r="E24" s="103">
        <v>44386.26</v>
      </c>
      <c r="F24" s="103">
        <v>34278.23</v>
      </c>
      <c r="G24" s="103">
        <v>44316.566</v>
      </c>
      <c r="H24" s="103">
        <v>34387.93</v>
      </c>
      <c r="I24" s="103">
        <v>38873.667</v>
      </c>
      <c r="J24" s="103">
        <v>29080.355</v>
      </c>
      <c r="K24" s="121">
        <v>14708.562</v>
      </c>
      <c r="L24" s="121">
        <v>14420.793</v>
      </c>
      <c r="M24" s="121">
        <v>28708.359</v>
      </c>
      <c r="N24" s="103">
        <v>23690.57</v>
      </c>
      <c r="O24" s="66">
        <f>SUM(C24:N24)</f>
        <v>366001.812</v>
      </c>
      <c r="Q24" s="67"/>
    </row>
    <row r="25" spans="2:15" ht="12.75" thickBot="1">
      <c r="B25" s="57" t="s">
        <v>27</v>
      </c>
      <c r="C25" s="68">
        <f aca="true" t="shared" si="3" ref="C25:H25">SUM(C24:C24)</f>
        <v>29669.141</v>
      </c>
      <c r="D25" s="68">
        <f t="shared" si="3"/>
        <v>29481.379</v>
      </c>
      <c r="E25" s="68">
        <f t="shared" si="3"/>
        <v>44386.26</v>
      </c>
      <c r="F25" s="68">
        <f t="shared" si="3"/>
        <v>34278.23</v>
      </c>
      <c r="G25" s="68">
        <f t="shared" si="3"/>
        <v>44316.566</v>
      </c>
      <c r="H25" s="68">
        <f t="shared" si="3"/>
        <v>34387.93</v>
      </c>
      <c r="I25" s="68">
        <f aca="true" t="shared" si="4" ref="I25:N25">SUM(I24:I24)</f>
        <v>38873.667</v>
      </c>
      <c r="J25" s="68">
        <f t="shared" si="4"/>
        <v>29080.355</v>
      </c>
      <c r="K25" s="68">
        <f t="shared" si="4"/>
        <v>14708.562</v>
      </c>
      <c r="L25" s="68">
        <f t="shared" si="4"/>
        <v>14420.793</v>
      </c>
      <c r="M25" s="68">
        <f t="shared" si="4"/>
        <v>28708.359</v>
      </c>
      <c r="N25" s="68">
        <f t="shared" si="4"/>
        <v>23690.57</v>
      </c>
      <c r="O25" s="66">
        <f>SUM(C25:N25)</f>
        <v>366001.812</v>
      </c>
    </row>
    <row r="26" s="37" customFormat="1" ht="12">
      <c r="B26" s="53" t="s">
        <v>32</v>
      </c>
    </row>
    <row r="27" s="37" customFormat="1" ht="12">
      <c r="B27" s="53" t="s">
        <v>34</v>
      </c>
    </row>
    <row r="28" spans="2:15" s="37" customFormat="1" ht="12">
      <c r="B28" s="135" t="s">
        <v>90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</row>
    <row r="29" s="37" customFormat="1" ht="4.5" customHeight="1" thickBot="1"/>
    <row r="30" spans="2:15" s="37" customFormat="1" ht="12">
      <c r="B30" s="61" t="s">
        <v>36</v>
      </c>
      <c r="C30" s="62" t="s">
        <v>26</v>
      </c>
      <c r="D30" s="62" t="s">
        <v>70</v>
      </c>
      <c r="E30" s="62" t="s">
        <v>72</v>
      </c>
      <c r="F30" s="62" t="s">
        <v>75</v>
      </c>
      <c r="G30" s="62" t="s">
        <v>77</v>
      </c>
      <c r="H30" s="62" t="s">
        <v>78</v>
      </c>
      <c r="I30" s="62" t="s">
        <v>79</v>
      </c>
      <c r="J30" s="62" t="s">
        <v>80</v>
      </c>
      <c r="K30" s="62" t="s">
        <v>81</v>
      </c>
      <c r="L30" s="62" t="s">
        <v>82</v>
      </c>
      <c r="M30" s="62" t="s">
        <v>83</v>
      </c>
      <c r="N30" s="62" t="s">
        <v>84</v>
      </c>
      <c r="O30" s="63" t="s">
        <v>27</v>
      </c>
    </row>
    <row r="31" spans="2:15" s="38" customFormat="1" ht="14.25" customHeight="1">
      <c r="B31" s="76" t="s">
        <v>60</v>
      </c>
      <c r="C31" s="75">
        <v>50.39</v>
      </c>
      <c r="D31" s="75">
        <v>9.19</v>
      </c>
      <c r="E31" s="75">
        <v>75.79</v>
      </c>
      <c r="F31" s="75">
        <v>185.69</v>
      </c>
      <c r="G31" s="75">
        <v>0</v>
      </c>
      <c r="H31" s="75">
        <v>131.85</v>
      </c>
      <c r="I31" s="75">
        <v>0</v>
      </c>
      <c r="J31" s="75">
        <v>0</v>
      </c>
      <c r="K31" s="75">
        <v>22.68</v>
      </c>
      <c r="L31" s="75">
        <v>79.88</v>
      </c>
      <c r="M31" s="75">
        <v>1224.11</v>
      </c>
      <c r="N31" s="75">
        <v>1699.04</v>
      </c>
      <c r="O31" s="71">
        <f aca="true" t="shared" si="5" ref="O31:O38">SUM(C31:N31)</f>
        <v>3478.62</v>
      </c>
    </row>
    <row r="32" spans="2:15" s="38" customFormat="1" ht="14.25" customHeight="1">
      <c r="B32" s="76" t="s">
        <v>61</v>
      </c>
      <c r="C32" s="75">
        <v>25</v>
      </c>
      <c r="D32" s="75">
        <v>0</v>
      </c>
      <c r="E32" s="75">
        <v>643.16</v>
      </c>
      <c r="F32" s="75">
        <v>351.27</v>
      </c>
      <c r="G32" s="75">
        <v>0</v>
      </c>
      <c r="H32" s="75">
        <v>0</v>
      </c>
      <c r="I32" s="75">
        <v>2145.2</v>
      </c>
      <c r="J32" s="75">
        <v>0</v>
      </c>
      <c r="K32" s="75">
        <v>1316.9</v>
      </c>
      <c r="L32" s="75">
        <v>0</v>
      </c>
      <c r="M32" s="75">
        <v>0</v>
      </c>
      <c r="N32" s="75">
        <v>0</v>
      </c>
      <c r="O32" s="71">
        <f t="shared" si="5"/>
        <v>4481.53</v>
      </c>
    </row>
    <row r="33" spans="2:15" s="38" customFormat="1" ht="14.25" customHeight="1">
      <c r="B33" s="36" t="s">
        <v>76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1">
        <f t="shared" si="5"/>
        <v>0</v>
      </c>
    </row>
    <row r="34" spans="2:15" s="1" customFormat="1" ht="25.5" customHeight="1">
      <c r="B34" s="69" t="s">
        <v>38</v>
      </c>
      <c r="C34" s="70">
        <v>0</v>
      </c>
      <c r="D34" s="70">
        <v>0</v>
      </c>
      <c r="E34" s="70">
        <v>27462</v>
      </c>
      <c r="F34" s="70">
        <v>0</v>
      </c>
      <c r="G34" s="70">
        <v>15139.85</v>
      </c>
      <c r="H34" s="70">
        <v>0</v>
      </c>
      <c r="I34" s="70">
        <v>0</v>
      </c>
      <c r="J34" s="70">
        <v>15775.49</v>
      </c>
      <c r="K34" s="70">
        <v>0</v>
      </c>
      <c r="L34" s="70">
        <v>0</v>
      </c>
      <c r="M34" s="70">
        <v>0</v>
      </c>
      <c r="N34" s="70">
        <v>14634.94</v>
      </c>
      <c r="O34" s="71">
        <f t="shared" si="5"/>
        <v>73012.28</v>
      </c>
    </row>
    <row r="35" spans="2:15" s="37" customFormat="1" ht="14.25" customHeight="1">
      <c r="B35" s="72" t="s">
        <v>62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1">
        <f t="shared" si="5"/>
        <v>0</v>
      </c>
    </row>
    <row r="36" spans="2:15" s="38" customFormat="1" ht="14.25" customHeight="1">
      <c r="B36" s="74" t="s">
        <v>63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1">
        <f t="shared" si="5"/>
        <v>0</v>
      </c>
    </row>
    <row r="37" spans="2:15" s="37" customFormat="1" ht="14.25" customHeight="1">
      <c r="B37" s="36" t="s">
        <v>73</v>
      </c>
      <c r="C37" s="70">
        <v>0</v>
      </c>
      <c r="D37" s="70">
        <v>0</v>
      </c>
      <c r="E37" s="70">
        <v>0</v>
      </c>
      <c r="F37" s="70">
        <v>5373.56</v>
      </c>
      <c r="G37" s="70">
        <v>0</v>
      </c>
      <c r="H37" s="70">
        <v>0</v>
      </c>
      <c r="I37" s="70">
        <v>0</v>
      </c>
      <c r="J37" s="70">
        <v>5240.086</v>
      </c>
      <c r="K37" s="70">
        <v>0</v>
      </c>
      <c r="L37" s="70">
        <v>5198.486</v>
      </c>
      <c r="M37" s="70">
        <v>0</v>
      </c>
      <c r="N37" s="70">
        <v>16095.18</v>
      </c>
      <c r="O37" s="71">
        <f t="shared" si="5"/>
        <v>31907.312</v>
      </c>
    </row>
    <row r="38" spans="2:16" s="37" customFormat="1" ht="15" customHeight="1" thickBot="1">
      <c r="B38" s="57" t="s">
        <v>27</v>
      </c>
      <c r="C38" s="77">
        <f>+C37+C31+C35+C34+C32</f>
        <v>75.39</v>
      </c>
      <c r="D38" s="77">
        <f>+D37+D31+D35+D34+D32</f>
        <v>9.19</v>
      </c>
      <c r="E38" s="77">
        <f>+E37+E31+E35+E34+E32</f>
        <v>28180.95</v>
      </c>
      <c r="F38" s="77">
        <f aca="true" t="shared" si="6" ref="F38:N38">+F37+F31+F35+F34+F32+F33</f>
        <v>5910.52</v>
      </c>
      <c r="G38" s="77">
        <f t="shared" si="6"/>
        <v>15139.85</v>
      </c>
      <c r="H38" s="77">
        <f t="shared" si="6"/>
        <v>131.85</v>
      </c>
      <c r="I38" s="77">
        <f t="shared" si="6"/>
        <v>2145.2</v>
      </c>
      <c r="J38" s="77">
        <f t="shared" si="6"/>
        <v>21015.576</v>
      </c>
      <c r="K38" s="77">
        <f t="shared" si="6"/>
        <v>1339.5800000000002</v>
      </c>
      <c r="L38" s="77">
        <f>+L37+L31+L35+L34+L32+L33</f>
        <v>5278.366</v>
      </c>
      <c r="M38" s="77">
        <f t="shared" si="6"/>
        <v>1224.11</v>
      </c>
      <c r="N38" s="77">
        <f t="shared" si="6"/>
        <v>32429.160000000003</v>
      </c>
      <c r="O38" s="71">
        <f t="shared" si="5"/>
        <v>112879.742</v>
      </c>
      <c r="P38" s="38"/>
    </row>
    <row r="39" spans="2:14" s="37" customFormat="1" ht="12">
      <c r="B39" s="53" t="s">
        <v>32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2:14" s="37" customFormat="1" ht="5.25" customHeight="1">
      <c r="B40" s="7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2:15" s="37" customFormat="1" ht="12">
      <c r="B41" s="135" t="s">
        <v>91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</row>
    <row r="42" spans="2:14" s="37" customFormat="1" ht="4.5" customHeight="1" thickBot="1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2:15" s="37" customFormat="1" ht="12">
      <c r="B43" s="61" t="s">
        <v>36</v>
      </c>
      <c r="C43" s="62" t="s">
        <v>26</v>
      </c>
      <c r="D43" s="62" t="s">
        <v>70</v>
      </c>
      <c r="E43" s="62" t="s">
        <v>72</v>
      </c>
      <c r="F43" s="62" t="s">
        <v>75</v>
      </c>
      <c r="G43" s="62" t="s">
        <v>77</v>
      </c>
      <c r="H43" s="62" t="s">
        <v>78</v>
      </c>
      <c r="I43" s="62" t="s">
        <v>79</v>
      </c>
      <c r="J43" s="62" t="s">
        <v>80</v>
      </c>
      <c r="K43" s="62" t="s">
        <v>81</v>
      </c>
      <c r="L43" s="62" t="s">
        <v>82</v>
      </c>
      <c r="M43" s="62" t="s">
        <v>83</v>
      </c>
      <c r="N43" s="62" t="s">
        <v>84</v>
      </c>
      <c r="O43" s="63" t="s">
        <v>27</v>
      </c>
    </row>
    <row r="44" spans="2:15" s="37" customFormat="1" ht="12.75">
      <c r="B44" s="74" t="s">
        <v>64</v>
      </c>
      <c r="C44" s="70">
        <v>219.71</v>
      </c>
      <c r="D44" s="70">
        <v>5</v>
      </c>
      <c r="E44" s="70">
        <v>0</v>
      </c>
      <c r="F44" s="70">
        <v>731</v>
      </c>
      <c r="G44" s="70">
        <v>152.2</v>
      </c>
      <c r="H44" s="70">
        <v>0</v>
      </c>
      <c r="I44" s="70">
        <v>128.88</v>
      </c>
      <c r="J44" s="70">
        <v>1694.95</v>
      </c>
      <c r="K44" s="70">
        <v>0</v>
      </c>
      <c r="L44" s="70">
        <v>1446.1</v>
      </c>
      <c r="M44" s="70">
        <v>0</v>
      </c>
      <c r="N44" s="70">
        <v>0</v>
      </c>
      <c r="O44" s="71">
        <f aca="true" t="shared" si="7" ref="O44:O50">SUM(C44:N44)</f>
        <v>4377.84</v>
      </c>
    </row>
    <row r="45" spans="2:15" s="37" customFormat="1" ht="12.75">
      <c r="B45" s="74" t="s">
        <v>65</v>
      </c>
      <c r="C45" s="70">
        <v>367.13</v>
      </c>
      <c r="D45" s="70">
        <v>27.06</v>
      </c>
      <c r="E45" s="70">
        <v>47.06</v>
      </c>
      <c r="F45" s="70">
        <v>80</v>
      </c>
      <c r="G45" s="70">
        <v>1281.35</v>
      </c>
      <c r="H45" s="70">
        <v>215.5</v>
      </c>
      <c r="I45" s="70">
        <v>49</v>
      </c>
      <c r="J45" s="70">
        <v>143</v>
      </c>
      <c r="K45" s="70">
        <v>114.61</v>
      </c>
      <c r="L45" s="70">
        <v>0</v>
      </c>
      <c r="M45" s="70">
        <v>140.354</v>
      </c>
      <c r="N45" s="70">
        <v>96.7</v>
      </c>
      <c r="O45" s="71">
        <f t="shared" si="7"/>
        <v>2561.7639999999997</v>
      </c>
    </row>
    <row r="46" spans="2:15" s="37" customFormat="1" ht="25.5">
      <c r="B46" s="79" t="s">
        <v>40</v>
      </c>
      <c r="C46" s="73">
        <v>420.4</v>
      </c>
      <c r="D46" s="73">
        <v>182.75</v>
      </c>
      <c r="E46" s="73">
        <v>169.55</v>
      </c>
      <c r="F46" s="73">
        <v>850.13</v>
      </c>
      <c r="G46" s="73">
        <v>828.55</v>
      </c>
      <c r="H46" s="73">
        <v>1451.95</v>
      </c>
      <c r="I46" s="73">
        <v>513.45</v>
      </c>
      <c r="J46" s="73">
        <v>778.1</v>
      </c>
      <c r="K46" s="73">
        <v>1221.7</v>
      </c>
      <c r="L46" s="73">
        <v>622.85</v>
      </c>
      <c r="M46" s="73">
        <v>0</v>
      </c>
      <c r="N46" s="73">
        <v>67</v>
      </c>
      <c r="O46" s="71">
        <f t="shared" si="7"/>
        <v>7106.43</v>
      </c>
    </row>
    <row r="47" spans="2:15" s="37" customFormat="1" ht="12">
      <c r="B47" s="72" t="s">
        <v>41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1">
        <f t="shared" si="7"/>
        <v>0</v>
      </c>
    </row>
    <row r="48" spans="2:15" s="37" customFormat="1" ht="12.75">
      <c r="B48" s="104" t="s">
        <v>39</v>
      </c>
      <c r="C48" s="73">
        <v>0</v>
      </c>
      <c r="D48" s="73">
        <v>0</v>
      </c>
      <c r="E48" s="73">
        <v>0</v>
      </c>
      <c r="F48" s="73"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71">
        <f t="shared" si="7"/>
        <v>0</v>
      </c>
    </row>
    <row r="49" spans="2:15" s="37" customFormat="1" ht="12.75">
      <c r="B49" s="105" t="s">
        <v>73</v>
      </c>
      <c r="C49" s="73">
        <v>2118.4</v>
      </c>
      <c r="D49" s="73">
        <v>1850.65</v>
      </c>
      <c r="E49" s="73">
        <v>2015.95</v>
      </c>
      <c r="F49" s="73">
        <v>2280.29</v>
      </c>
      <c r="G49" s="107">
        <v>4826.75</v>
      </c>
      <c r="H49" s="107">
        <v>5879.54</v>
      </c>
      <c r="I49" s="107">
        <v>2253.94</v>
      </c>
      <c r="J49" s="107">
        <v>1992.72</v>
      </c>
      <c r="K49" s="107">
        <v>1890.3</v>
      </c>
      <c r="L49" s="107">
        <v>1470.02</v>
      </c>
      <c r="M49" s="107">
        <v>671.7</v>
      </c>
      <c r="N49" s="107">
        <v>1332.66</v>
      </c>
      <c r="O49" s="71">
        <f t="shared" si="7"/>
        <v>28582.920000000002</v>
      </c>
    </row>
    <row r="50" spans="2:15" ht="12" customHeight="1" thickBot="1">
      <c r="B50" s="80" t="s">
        <v>27</v>
      </c>
      <c r="C50" s="106">
        <f>SUM(C44:C49)</f>
        <v>3125.6400000000003</v>
      </c>
      <c r="D50" s="106">
        <f>SUM(D44+D45+D46+D47+D49)</f>
        <v>2065.46</v>
      </c>
      <c r="E50" s="106">
        <f aca="true" t="shared" si="8" ref="E50:N50">SUM(E44:E49)</f>
        <v>2232.56</v>
      </c>
      <c r="F50" s="106">
        <f t="shared" si="8"/>
        <v>3941.42</v>
      </c>
      <c r="G50" s="106">
        <f t="shared" si="8"/>
        <v>7088.85</v>
      </c>
      <c r="H50" s="106">
        <f t="shared" si="8"/>
        <v>7546.99</v>
      </c>
      <c r="I50" s="106">
        <f t="shared" si="8"/>
        <v>2945.27</v>
      </c>
      <c r="J50" s="106">
        <f t="shared" si="8"/>
        <v>4608.77</v>
      </c>
      <c r="K50" s="106">
        <f t="shared" si="8"/>
        <v>3226.6099999999997</v>
      </c>
      <c r="L50" s="106">
        <f t="shared" si="8"/>
        <v>3538.97</v>
      </c>
      <c r="M50" s="106">
        <f t="shared" si="8"/>
        <v>812.0540000000001</v>
      </c>
      <c r="N50" s="106">
        <f t="shared" si="8"/>
        <v>1496.3600000000001</v>
      </c>
      <c r="O50" s="71">
        <f t="shared" si="7"/>
        <v>42628.954</v>
      </c>
    </row>
    <row r="51" ht="12">
      <c r="B51" s="53" t="s">
        <v>32</v>
      </c>
    </row>
    <row r="52" ht="4.5" customHeight="1">
      <c r="B52" s="53"/>
    </row>
    <row r="53" spans="2:15" ht="12">
      <c r="B53" s="135" t="s">
        <v>92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</row>
    <row r="54" ht="4.5" customHeight="1" thickBot="1"/>
    <row r="55" spans="2:15" ht="12">
      <c r="B55" s="61" t="s">
        <v>36</v>
      </c>
      <c r="C55" s="62" t="s">
        <v>26</v>
      </c>
      <c r="D55" s="62" t="s">
        <v>70</v>
      </c>
      <c r="E55" s="62" t="s">
        <v>72</v>
      </c>
      <c r="F55" s="62" t="s">
        <v>75</v>
      </c>
      <c r="G55" s="62" t="s">
        <v>77</v>
      </c>
      <c r="H55" s="62" t="s">
        <v>78</v>
      </c>
      <c r="I55" s="62" t="s">
        <v>79</v>
      </c>
      <c r="J55" s="62" t="s">
        <v>80</v>
      </c>
      <c r="K55" s="62" t="s">
        <v>81</v>
      </c>
      <c r="L55" s="62" t="s">
        <v>82</v>
      </c>
      <c r="M55" s="62" t="s">
        <v>83</v>
      </c>
      <c r="N55" s="62" t="s">
        <v>84</v>
      </c>
      <c r="O55" s="63" t="s">
        <v>27</v>
      </c>
    </row>
    <row r="56" spans="2:15" ht="12.75">
      <c r="B56" s="74" t="s">
        <v>19</v>
      </c>
      <c r="C56" s="81">
        <v>2343</v>
      </c>
      <c r="D56" s="81">
        <v>1281</v>
      </c>
      <c r="E56" s="81">
        <v>413</v>
      </c>
      <c r="F56" s="81">
        <v>104</v>
      </c>
      <c r="G56" s="81">
        <v>82</v>
      </c>
      <c r="H56" s="81">
        <v>83</v>
      </c>
      <c r="I56" s="81">
        <f>377+262</f>
        <v>639</v>
      </c>
      <c r="J56" s="81">
        <v>589</v>
      </c>
      <c r="K56" s="81">
        <v>79</v>
      </c>
      <c r="L56" s="81">
        <v>109</v>
      </c>
      <c r="M56" s="81">
        <v>49</v>
      </c>
      <c r="N56" s="81">
        <v>60</v>
      </c>
      <c r="O56" s="82">
        <f>SUM(C56:N56)</f>
        <v>5831</v>
      </c>
    </row>
    <row r="57" spans="2:15" ht="12.75">
      <c r="B57" s="74" t="s">
        <v>71</v>
      </c>
      <c r="C57" s="81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2">
        <f>SUM(C57:N57)</f>
        <v>0</v>
      </c>
    </row>
    <row r="58" spans="2:15" ht="13.5" thickBot="1">
      <c r="B58" s="57" t="s">
        <v>27</v>
      </c>
      <c r="C58" s="80">
        <f aca="true" t="shared" si="9" ref="C58:N58">SUM(C56:C57)</f>
        <v>2343</v>
      </c>
      <c r="D58" s="80">
        <f t="shared" si="9"/>
        <v>1281</v>
      </c>
      <c r="E58" s="80">
        <f t="shared" si="9"/>
        <v>413</v>
      </c>
      <c r="F58" s="80">
        <f t="shared" si="9"/>
        <v>104</v>
      </c>
      <c r="G58" s="80">
        <f t="shared" si="9"/>
        <v>82</v>
      </c>
      <c r="H58" s="80">
        <f t="shared" si="9"/>
        <v>83</v>
      </c>
      <c r="I58" s="80">
        <f t="shared" si="9"/>
        <v>639</v>
      </c>
      <c r="J58" s="80">
        <f t="shared" si="9"/>
        <v>589</v>
      </c>
      <c r="K58" s="80">
        <f t="shared" si="9"/>
        <v>79</v>
      </c>
      <c r="L58" s="80">
        <f t="shared" si="9"/>
        <v>109</v>
      </c>
      <c r="M58" s="80">
        <f t="shared" si="9"/>
        <v>49</v>
      </c>
      <c r="N58" s="80">
        <f t="shared" si="9"/>
        <v>60</v>
      </c>
      <c r="O58" s="82">
        <f>SUM(C58:N58)</f>
        <v>5831</v>
      </c>
    </row>
  </sheetData>
  <sheetProtection/>
  <mergeCells count="6">
    <mergeCell ref="B53:O53"/>
    <mergeCell ref="B1:O1"/>
    <mergeCell ref="B21:O21"/>
    <mergeCell ref="B28:O28"/>
    <mergeCell ref="B41:O41"/>
    <mergeCell ref="B10:O10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2011-03-16T23:45:08Z</cp:lastPrinted>
  <dcterms:created xsi:type="dcterms:W3CDTF">2008-07-29T15:11:20Z</dcterms:created>
  <dcterms:modified xsi:type="dcterms:W3CDTF">2011-05-31T23:37:40Z</dcterms:modified>
  <cp:category/>
  <cp:version/>
  <cp:contentType/>
  <cp:contentStatus/>
</cp:coreProperties>
</file>